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32" windowWidth="8460" windowHeight="5988" tabRatio="820"/>
  </bookViews>
  <sheets>
    <sheet name="900" sheetId="30" r:id="rId1"/>
    <sheet name="субсидия" sheetId="1" r:id="rId2"/>
    <sheet name="сов.пит" sheetId="29" r:id="rId3"/>
    <sheet name="хоз." sheetId="9" r:id="rId4"/>
    <sheet name="субвенция" sheetId="28" r:id="rId5"/>
    <sheet name="депут." sheetId="31" r:id="rId6"/>
    <sheet name="прог.пит" sheetId="32" r:id="rId7"/>
    <sheet name="прог.мат.база" sheetId="33" r:id="rId8"/>
    <sheet name="9999 21130" sheetId="34" r:id="rId9"/>
    <sheet name="21150" sheetId="35" r:id="rId10"/>
    <sheet name="суд.реш." sheetId="36" r:id="rId11"/>
    <sheet name="Лист3" sheetId="37" r:id="rId12"/>
    <sheet name="1210121020 612" sheetId="38" r:id="rId13"/>
  </sheets>
  <definedNames>
    <definedName name="_xlnm.Print_Area" localSheetId="4">субвенция!$A$1:$O$49</definedName>
    <definedName name="_xlnm.Print_Area" localSheetId="1">субсидия!$A$1:$O$235</definedName>
    <definedName name="_xlnm.Print_Area" localSheetId="3">хоз.!$A$1:$O$23</definedName>
  </definedNames>
  <calcPr calcId="145621"/>
</workbook>
</file>

<file path=xl/calcChain.xml><?xml version="1.0" encoding="utf-8"?>
<calcChain xmlns="http://schemas.openxmlformats.org/spreadsheetml/2006/main">
  <c r="O7" i="36" l="1"/>
  <c r="N192" i="1" l="1"/>
  <c r="O8" i="38" l="1"/>
  <c r="O128" i="1"/>
  <c r="L183" i="30"/>
  <c r="N145" i="1"/>
  <c r="N144" i="1"/>
  <c r="N54" i="1" l="1"/>
  <c r="N53" i="1"/>
  <c r="N52" i="1"/>
  <c r="N51" i="1"/>
  <c r="N55" i="1" l="1"/>
  <c r="N167" i="1" l="1"/>
  <c r="O167" i="1" s="1"/>
  <c r="L214" i="30"/>
  <c r="G243" i="30"/>
  <c r="L241" i="30"/>
  <c r="L240" i="30"/>
  <c r="L239" i="30"/>
  <c r="L238" i="30"/>
  <c r="L237" i="30"/>
  <c r="L236" i="30"/>
  <c r="L235" i="30"/>
  <c r="L234" i="30"/>
  <c r="L233" i="30"/>
  <c r="L204" i="30"/>
  <c r="O181" i="1"/>
  <c r="O7" i="9"/>
  <c r="L243" i="30" l="1"/>
  <c r="K230" i="30" s="1"/>
  <c r="L224" i="30" s="1"/>
  <c r="O79" i="32"/>
  <c r="O7" i="37"/>
  <c r="O39" i="28"/>
  <c r="O226" i="1"/>
  <c r="K203" i="1"/>
  <c r="O7" i="35"/>
  <c r="O7" i="34"/>
  <c r="O88" i="32"/>
  <c r="O65" i="32"/>
  <c r="N64" i="32"/>
  <c r="O63" i="32" s="1"/>
  <c r="O59" i="32"/>
  <c r="O56" i="32"/>
  <c r="N55" i="32"/>
  <c r="O53" i="32" s="1"/>
  <c r="N52" i="32"/>
  <c r="O50" i="32" s="1"/>
  <c r="N76" i="32"/>
  <c r="O75" i="32" s="1"/>
  <c r="O73" i="32" s="1"/>
  <c r="N36" i="32"/>
  <c r="O35" i="32" s="1"/>
  <c r="O28" i="32"/>
  <c r="N32" i="32"/>
  <c r="O31" i="32" s="1"/>
  <c r="N20" i="32"/>
  <c r="N19" i="32"/>
  <c r="Q6" i="36" l="1"/>
  <c r="O27" i="32"/>
  <c r="O16" i="32"/>
  <c r="N140" i="1"/>
  <c r="N139" i="1"/>
  <c r="N138" i="1"/>
  <c r="O147" i="1"/>
  <c r="O151" i="1"/>
  <c r="N96" i="1"/>
  <c r="O194" i="1"/>
  <c r="N179" i="1"/>
  <c r="N141" i="1" l="1"/>
  <c r="O135" i="1" s="1"/>
  <c r="N65" i="1"/>
  <c r="N66" i="1"/>
  <c r="N68" i="1"/>
  <c r="N75" i="1"/>
  <c r="N74" i="1"/>
  <c r="H49" i="32"/>
  <c r="N49" i="32" s="1"/>
  <c r="O48" i="32" s="1"/>
  <c r="O45" i="32"/>
  <c r="O7" i="33"/>
  <c r="O42" i="32" l="1"/>
  <c r="O187" i="1"/>
  <c r="E8" i="32"/>
  <c r="N100" i="1"/>
  <c r="O99" i="1" s="1"/>
  <c r="N115" i="1"/>
  <c r="N119" i="1"/>
  <c r="O117" i="1" s="1"/>
  <c r="A126" i="30"/>
  <c r="A127" i="30"/>
  <c r="A128" i="30"/>
  <c r="A129" i="30"/>
  <c r="A130" i="30"/>
  <c r="A131" i="30"/>
  <c r="A132" i="30"/>
  <c r="A133" i="30"/>
  <c r="A134" i="30"/>
  <c r="A135" i="30"/>
  <c r="A136" i="30"/>
  <c r="A137" i="30"/>
  <c r="A138" i="30"/>
  <c r="A139" i="30"/>
  <c r="A140" i="30"/>
  <c r="A141" i="30"/>
  <c r="A142" i="30"/>
  <c r="A143" i="30"/>
  <c r="A144" i="30"/>
  <c r="A145" i="30"/>
  <c r="A146" i="30"/>
  <c r="A147" i="30"/>
  <c r="A148" i="30"/>
  <c r="A149" i="30"/>
  <c r="A150" i="30"/>
  <c r="A151" i="30"/>
  <c r="A152" i="30"/>
  <c r="A153" i="30"/>
  <c r="A154" i="30"/>
  <c r="A155" i="30"/>
  <c r="A125" i="30"/>
  <c r="M84" i="30"/>
  <c r="K84" i="30"/>
  <c r="K68" i="30"/>
  <c r="M55" i="30"/>
  <c r="G126" i="30" s="1"/>
  <c r="M56" i="30"/>
  <c r="G127" i="30" s="1"/>
  <c r="M57" i="30"/>
  <c r="G128" i="30" s="1"/>
  <c r="M58" i="30"/>
  <c r="G129" i="30" s="1"/>
  <c r="M59" i="30"/>
  <c r="G130" i="30" s="1"/>
  <c r="M60" i="30"/>
  <c r="G131" i="30" s="1"/>
  <c r="M61" i="30"/>
  <c r="G132" i="30" s="1"/>
  <c r="M62" i="30"/>
  <c r="G133" i="30" s="1"/>
  <c r="M63" i="30"/>
  <c r="G134" i="30" s="1"/>
  <c r="M64" i="30"/>
  <c r="G135" i="30" s="1"/>
  <c r="M65" i="30"/>
  <c r="G136" i="30" s="1"/>
  <c r="M66" i="30"/>
  <c r="G137" i="30" s="1"/>
  <c r="M67" i="30"/>
  <c r="G138" i="30" s="1"/>
  <c r="M68" i="30"/>
  <c r="G139" i="30" s="1"/>
  <c r="M69" i="30"/>
  <c r="G140" i="30" s="1"/>
  <c r="M70" i="30"/>
  <c r="G141" i="30" s="1"/>
  <c r="M71" i="30"/>
  <c r="G142" i="30" s="1"/>
  <c r="M72" i="30"/>
  <c r="G143" i="30" s="1"/>
  <c r="M73" i="30"/>
  <c r="G144" i="30" s="1"/>
  <c r="M74" i="30"/>
  <c r="G145" i="30" s="1"/>
  <c r="M75" i="30"/>
  <c r="G146" i="30" s="1"/>
  <c r="M76" i="30"/>
  <c r="G147" i="30" s="1"/>
  <c r="M77" i="30"/>
  <c r="G148" i="30" s="1"/>
  <c r="M78" i="30"/>
  <c r="G149" i="30" s="1"/>
  <c r="M79" i="30"/>
  <c r="G150" i="30" s="1"/>
  <c r="M80" i="30"/>
  <c r="G151" i="30" s="1"/>
  <c r="M81" i="30"/>
  <c r="G152" i="30" s="1"/>
  <c r="M82" i="30"/>
  <c r="G153" i="30" s="1"/>
  <c r="M83" i="30"/>
  <c r="G154" i="30" s="1"/>
  <c r="M54" i="30"/>
  <c r="G125" i="30" s="1"/>
  <c r="K11" i="29"/>
  <c r="K10" i="29"/>
  <c r="K9" i="29"/>
  <c r="N170" i="1"/>
  <c r="O170" i="1" s="1"/>
  <c r="N164" i="1"/>
  <c r="O164" i="1" s="1"/>
  <c r="N161" i="1"/>
  <c r="O161" i="1" s="1"/>
  <c r="N80" i="1"/>
  <c r="O73" i="1"/>
  <c r="N70" i="1"/>
  <c r="N71" i="1"/>
  <c r="N69" i="1"/>
  <c r="O67" i="1" s="1"/>
  <c r="N83" i="1"/>
  <c r="N82" i="1"/>
  <c r="N79" i="1"/>
  <c r="O64" i="1"/>
  <c r="N94" i="1"/>
  <c r="O93" i="1" s="1"/>
  <c r="K74" i="30"/>
  <c r="K67" i="30"/>
  <c r="K51" i="30"/>
  <c r="D122" i="30" s="1"/>
  <c r="J122" i="30" s="1"/>
  <c r="D85" i="30"/>
  <c r="K83" i="30"/>
  <c r="K82" i="30"/>
  <c r="D153" i="30" s="1"/>
  <c r="J153" i="30" s="1"/>
  <c r="K81" i="30"/>
  <c r="K80" i="30"/>
  <c r="D151" i="30" s="1"/>
  <c r="J151" i="30" s="1"/>
  <c r="K79" i="30"/>
  <c r="K78" i="30"/>
  <c r="D149" i="30" s="1"/>
  <c r="J149" i="30" s="1"/>
  <c r="K77" i="30"/>
  <c r="K76" i="30"/>
  <c r="D147" i="30" s="1"/>
  <c r="J147" i="30" s="1"/>
  <c r="K75" i="30"/>
  <c r="K73" i="30"/>
  <c r="D144" i="30" s="1"/>
  <c r="K72" i="30"/>
  <c r="K71" i="30"/>
  <c r="D142" i="30" s="1"/>
  <c r="K70" i="30"/>
  <c r="K69" i="30"/>
  <c r="D140" i="30" s="1"/>
  <c r="K55" i="30"/>
  <c r="K56" i="30"/>
  <c r="D127" i="30" s="1"/>
  <c r="J127" i="30" s="1"/>
  <c r="K57" i="30"/>
  <c r="K58" i="30"/>
  <c r="D129" i="30" s="1"/>
  <c r="J129" i="30" s="1"/>
  <c r="K59" i="30"/>
  <c r="K60" i="30"/>
  <c r="D131" i="30" s="1"/>
  <c r="J131" i="30" s="1"/>
  <c r="K61" i="30"/>
  <c r="K62" i="30"/>
  <c r="D133" i="30" s="1"/>
  <c r="J133" i="30" s="1"/>
  <c r="K63" i="30"/>
  <c r="K64" i="30"/>
  <c r="D135" i="30" s="1"/>
  <c r="J135" i="30" s="1"/>
  <c r="K65" i="30"/>
  <c r="K66" i="30"/>
  <c r="D137" i="30" s="1"/>
  <c r="J137" i="30" s="1"/>
  <c r="K54" i="30"/>
  <c r="K48" i="30"/>
  <c r="D119" i="30" s="1"/>
  <c r="J119" i="30" s="1"/>
  <c r="K49" i="30"/>
  <c r="D120" i="30" s="1"/>
  <c r="J120" i="30" s="1"/>
  <c r="K50" i="30"/>
  <c r="D121" i="30" s="1"/>
  <c r="J121" i="30" s="1"/>
  <c r="K52" i="30"/>
  <c r="D123" i="30" s="1"/>
  <c r="J123" i="30" s="1"/>
  <c r="K43" i="30"/>
  <c r="D114" i="30" s="1"/>
  <c r="J114" i="30" s="1"/>
  <c r="K42" i="30"/>
  <c r="D113" i="30" s="1"/>
  <c r="J113" i="30" s="1"/>
  <c r="G17" i="30"/>
  <c r="K36" i="30"/>
  <c r="D107" i="30" s="1"/>
  <c r="J107" i="30" s="1"/>
  <c r="L9" i="30"/>
  <c r="O178" i="1"/>
  <c r="O7" i="31"/>
  <c r="L173" i="30"/>
  <c r="K29" i="30"/>
  <c r="D100" i="30" s="1"/>
  <c r="J100" i="30" s="1"/>
  <c r="K30" i="30"/>
  <c r="D101" i="30" s="1"/>
  <c r="J101" i="30" s="1"/>
  <c r="K31" i="30"/>
  <c r="D102" i="30" s="1"/>
  <c r="J102" i="30" s="1"/>
  <c r="K32" i="30"/>
  <c r="D103" i="30" s="1"/>
  <c r="J103" i="30" s="1"/>
  <c r="K33" i="30"/>
  <c r="D104" i="30" s="1"/>
  <c r="J104" i="30" s="1"/>
  <c r="K34" i="30"/>
  <c r="D105" i="30" s="1"/>
  <c r="J105" i="30" s="1"/>
  <c r="K35" i="30"/>
  <c r="D106" i="30" s="1"/>
  <c r="J106" i="30" s="1"/>
  <c r="K37" i="30"/>
  <c r="D108" i="30" s="1"/>
  <c r="J108" i="30" s="1"/>
  <c r="K38" i="30"/>
  <c r="D109" i="30" s="1"/>
  <c r="J109" i="30" s="1"/>
  <c r="K39" i="30"/>
  <c r="D110" i="30" s="1"/>
  <c r="J110" i="30" s="1"/>
  <c r="K40" i="30"/>
  <c r="D111" i="30" s="1"/>
  <c r="J111" i="30" s="1"/>
  <c r="K41" i="30"/>
  <c r="D112" i="30" s="1"/>
  <c r="J112" i="30" s="1"/>
  <c r="K44" i="30"/>
  <c r="D115" i="30" s="1"/>
  <c r="J115" i="30" s="1"/>
  <c r="K45" i="30"/>
  <c r="D116" i="30" s="1"/>
  <c r="J116" i="30" s="1"/>
  <c r="K46" i="30"/>
  <c r="D117" i="30" s="1"/>
  <c r="J117" i="30" s="1"/>
  <c r="K47" i="30"/>
  <c r="D118" i="30" s="1"/>
  <c r="J118" i="30" s="1"/>
  <c r="K28" i="30"/>
  <c r="D99" i="30" s="1"/>
  <c r="J99" i="30" s="1"/>
  <c r="L8" i="30"/>
  <c r="L10" i="30"/>
  <c r="L11" i="30"/>
  <c r="L12" i="30"/>
  <c r="L13" i="30"/>
  <c r="L14" i="30"/>
  <c r="L15" i="30"/>
  <c r="L7" i="30"/>
  <c r="N31" i="28"/>
  <c r="O28" i="28" s="1"/>
  <c r="D18" i="29"/>
  <c r="K17" i="29"/>
  <c r="K12" i="29"/>
  <c r="K18" i="29" s="1"/>
  <c r="N7" i="29" s="1"/>
  <c r="Q7" i="29" s="1"/>
  <c r="K15" i="29"/>
  <c r="K14" i="29"/>
  <c r="O22" i="9"/>
  <c r="N47" i="1"/>
  <c r="N46" i="1"/>
  <c r="N45" i="1"/>
  <c r="N42" i="1"/>
  <c r="N41" i="1"/>
  <c r="N43" i="1" s="1"/>
  <c r="M7" i="28"/>
  <c r="K16" i="29"/>
  <c r="K13" i="29"/>
  <c r="N19" i="1"/>
  <c r="O18" i="1" s="1"/>
  <c r="N124" i="1"/>
  <c r="O122" i="1" s="1"/>
  <c r="N112" i="1"/>
  <c r="E30" i="1"/>
  <c r="E19" i="28"/>
  <c r="N8" i="1"/>
  <c r="O7" i="1" s="1"/>
  <c r="E217" i="1"/>
  <c r="E214" i="1"/>
  <c r="O125" i="1"/>
  <c r="N104" i="1"/>
  <c r="O103" i="1" s="1"/>
  <c r="K204" i="1"/>
  <c r="K201" i="1"/>
  <c r="K200" i="1"/>
  <c r="K205" i="1" s="1"/>
  <c r="O190" i="1"/>
  <c r="M10" i="28"/>
  <c r="M9" i="28"/>
  <c r="M8" i="28"/>
  <c r="M11" i="28" s="1"/>
  <c r="O6" i="28" s="1"/>
  <c r="N108" i="1"/>
  <c r="O107" i="1" s="1"/>
  <c r="O91" i="1" l="1"/>
  <c r="D27" i="30"/>
  <c r="D138" i="30"/>
  <c r="N49" i="1"/>
  <c r="O39" i="1" s="1"/>
  <c r="J98" i="30"/>
  <c r="D125" i="30"/>
  <c r="J125" i="30" s="1"/>
  <c r="D141" i="30"/>
  <c r="J141" i="30" s="1"/>
  <c r="D143" i="30"/>
  <c r="J143" i="30" s="1"/>
  <c r="D145" i="30"/>
  <c r="J145" i="30" s="1"/>
  <c r="Q2" i="9"/>
  <c r="O110" i="1"/>
  <c r="O211" i="1"/>
  <c r="O70" i="1"/>
  <c r="R2" i="28"/>
  <c r="O77" i="1"/>
  <c r="J140" i="30"/>
  <c r="J142" i="30"/>
  <c r="J144" i="30"/>
  <c r="J138" i="30"/>
  <c r="D53" i="30"/>
  <c r="K85" i="30" s="1"/>
  <c r="N85" i="30" s="1"/>
  <c r="O85" i="30" s="1"/>
  <c r="L17" i="30"/>
  <c r="D136" i="30"/>
  <c r="J136" i="30" s="1"/>
  <c r="D134" i="30"/>
  <c r="J134" i="30" s="1"/>
  <c r="D132" i="30"/>
  <c r="J132" i="30" s="1"/>
  <c r="D130" i="30"/>
  <c r="J130" i="30" s="1"/>
  <c r="D128" i="30"/>
  <c r="J128" i="30" s="1"/>
  <c r="D126" i="30"/>
  <c r="J126" i="30" s="1"/>
  <c r="D146" i="30"/>
  <c r="J146" i="30" s="1"/>
  <c r="D148" i="30"/>
  <c r="J148" i="30" s="1"/>
  <c r="D150" i="30"/>
  <c r="J150" i="30" s="1"/>
  <c r="D152" i="30"/>
  <c r="J152" i="30" s="1"/>
  <c r="D154" i="30"/>
  <c r="J154" i="30" s="1"/>
  <c r="D139" i="30"/>
  <c r="J139" i="30" s="1"/>
  <c r="D155" i="30"/>
  <c r="G155" i="30"/>
  <c r="J155" i="30" s="1"/>
  <c r="O198" i="1" l="1"/>
  <c r="O62" i="1"/>
  <c r="K87" i="30"/>
  <c r="N87" i="30" s="1"/>
  <c r="J124" i="30"/>
  <c r="O176" i="1" l="1"/>
  <c r="J156" i="30"/>
  <c r="D163" i="30" s="1"/>
  <c r="K163" i="30" s="1"/>
  <c r="L161" i="30" s="1"/>
  <c r="O161" i="30" s="1"/>
  <c r="L96" i="30"/>
  <c r="O96" i="30" l="1"/>
  <c r="K89" i="30"/>
  <c r="N89" i="30" s="1"/>
  <c r="C48" i="1"/>
  <c r="R7" i="1" l="1"/>
  <c r="R4" i="1"/>
</calcChain>
</file>

<file path=xl/sharedStrings.xml><?xml version="1.0" encoding="utf-8"?>
<sst xmlns="http://schemas.openxmlformats.org/spreadsheetml/2006/main" count="941" uniqueCount="303">
  <si>
    <t>номер</t>
  </si>
  <si>
    <t>минут</t>
  </si>
  <si>
    <t>*</t>
  </si>
  <si>
    <t>мес.</t>
  </si>
  <si>
    <t>оплата отопления и технологических нужд</t>
  </si>
  <si>
    <t>Гкал</t>
  </si>
  <si>
    <t>=</t>
  </si>
  <si>
    <t>чел.</t>
  </si>
  <si>
    <t>руб.</t>
  </si>
  <si>
    <t>оплата потребления освещения</t>
  </si>
  <si>
    <t>оплата водоснабжения помещения</t>
  </si>
  <si>
    <t>Вывоз мусора</t>
  </si>
  <si>
    <t>Дератизация помещения</t>
  </si>
  <si>
    <t>-</t>
  </si>
  <si>
    <t>налог на имущество 2,2% от остаточной стоимости о.с.</t>
  </si>
  <si>
    <t>налог на землю 1.5% от кадастровой стоимости</t>
  </si>
  <si>
    <t>мес</t>
  </si>
  <si>
    <t>Расчет расходов бюджета по аналитическому коду  212</t>
  </si>
  <si>
    <t>"Заработная плата"</t>
  </si>
  <si>
    <t>"Прочие выплаты"</t>
  </si>
  <si>
    <t>"Начисления на выплаты по оплате труда"</t>
  </si>
  <si>
    <t>Расчет расходов бюджета по аналитическому коду  221</t>
  </si>
  <si>
    <t>"Услуги связи"</t>
  </si>
  <si>
    <t>Расчет расходов бюджета по аналитическому коду  223</t>
  </si>
  <si>
    <t>"Коммунальные услуги"</t>
  </si>
  <si>
    <t>Расчет расходов бюджета по аналитическому коду  225</t>
  </si>
  <si>
    <t>"Работы, услуги по содержанию имущества"</t>
  </si>
  <si>
    <t>Расчет расходов бюджета по аналитическому коду  226</t>
  </si>
  <si>
    <t>"Прочие работы, услуги "</t>
  </si>
  <si>
    <t>Расчет расходов бюджета по аналитическому коду  290</t>
  </si>
  <si>
    <t>"Прочие расходы"</t>
  </si>
  <si>
    <t>Расчет расходов бюджета по аналитическому коду  340</t>
  </si>
  <si>
    <t>"Увеличение стоимости материальных запасов"</t>
  </si>
  <si>
    <t>Дети</t>
  </si>
  <si>
    <t>Родительская плата 1 дня, руб.</t>
  </si>
  <si>
    <t>Кол-во дней</t>
  </si>
  <si>
    <t>Итого, руб.</t>
  </si>
  <si>
    <t>Итого</t>
  </si>
  <si>
    <t>интернет</t>
  </si>
  <si>
    <t>АПС</t>
  </si>
  <si>
    <t xml:space="preserve"> </t>
  </si>
  <si>
    <t>Тех. обслуж. средств радиомодема</t>
  </si>
  <si>
    <t>Тревожная кнопка</t>
  </si>
  <si>
    <t>Медосмотр сотрудников</t>
  </si>
  <si>
    <t>Информационно-техническое сопровождение 1С</t>
  </si>
  <si>
    <t>м.куб</t>
  </si>
  <si>
    <t>м3</t>
  </si>
  <si>
    <t>кол-во детей</t>
  </si>
  <si>
    <t>стоимость услуги,руб.</t>
  </si>
  <si>
    <t>итого,руб</t>
  </si>
  <si>
    <t>В гостях у Буратино</t>
  </si>
  <si>
    <t>Оздоровительная гимнастика</t>
  </si>
  <si>
    <t>Волшебные узоры</t>
  </si>
  <si>
    <t>Веселый английский</t>
  </si>
  <si>
    <t>Макраме</t>
  </si>
  <si>
    <t>Веселый язычок</t>
  </si>
  <si>
    <t>Умелые руки</t>
  </si>
  <si>
    <t>РАСХОД:</t>
  </si>
  <si>
    <t>тепловая энергия</t>
  </si>
  <si>
    <t>горячая вода</t>
  </si>
  <si>
    <t>водоотведение</t>
  </si>
  <si>
    <t>м</t>
  </si>
  <si>
    <t>водоснабжение</t>
  </si>
  <si>
    <t>Тех. обслуживание кнопки тревожн. сигнализации</t>
  </si>
  <si>
    <t>Тех.обслуж. систем погодного регулирования</t>
  </si>
  <si>
    <t>Расчет расходов бюджета по аналитическому коду  211</t>
  </si>
  <si>
    <t>Расчет расходов бюджета по аналитическому коду  213</t>
  </si>
  <si>
    <t>чел</t>
  </si>
  <si>
    <t>Повышение квалификации пед.работников</t>
  </si>
  <si>
    <t>Развитие игровой базы</t>
  </si>
  <si>
    <t>Тестопластика</t>
  </si>
  <si>
    <t>Фантазеры</t>
  </si>
  <si>
    <t>Говорящие пальчики</t>
  </si>
  <si>
    <t>Послушный язычок</t>
  </si>
  <si>
    <t>04.02.000</t>
  </si>
  <si>
    <t>кв.м</t>
  </si>
  <si>
    <t>руб</t>
  </si>
  <si>
    <t>Замер сопротивления</t>
  </si>
  <si>
    <t>Огнезащитная обработка</t>
  </si>
  <si>
    <t>Заправка и ТО огнетушителей</t>
  </si>
  <si>
    <t>шт</t>
  </si>
  <si>
    <t>Поверка весов, манометров</t>
  </si>
  <si>
    <t>маммография</t>
  </si>
  <si>
    <t>ренген</t>
  </si>
  <si>
    <t>Утилизация отходов (ртутосодержащие лампы)</t>
  </si>
  <si>
    <t>кол-во единиц услуги</t>
  </si>
  <si>
    <t>Веселые ритмы</t>
  </si>
  <si>
    <t>Краски радости</t>
  </si>
  <si>
    <t>Ловкие ладошки</t>
  </si>
  <si>
    <t>Разноцветный калейдоскоп</t>
  </si>
  <si>
    <t>ДОХОД: Платные услуги</t>
  </si>
  <si>
    <t>ИТОГО ДОХОДОВ ПО 04.02.000:</t>
  </si>
  <si>
    <t>руб  *</t>
  </si>
  <si>
    <t>мес. =</t>
  </si>
  <si>
    <t>"Прочие работы, услуги"</t>
  </si>
  <si>
    <t>Консультационные услуги</t>
  </si>
  <si>
    <t>Заведующий МБДОУ № 139 ______________________ Л.В.Куляхтина</t>
  </si>
  <si>
    <t>Расходные материалы</t>
  </si>
  <si>
    <t>руб. =</t>
  </si>
  <si>
    <t>Расчет расходов внебюджета по аналитическому коду 211</t>
  </si>
  <si>
    <t>Расчет расходов внебюджета по аналитическому коду 213</t>
  </si>
  <si>
    <t>Расчет расходов внебюджета по аналитическому коду 225</t>
  </si>
  <si>
    <t>Расчет расходов внебюджета по аналитическому коду 226</t>
  </si>
  <si>
    <t>Расчет расходов внебюджета по аналитическому коду 340</t>
  </si>
  <si>
    <t>Доход: Родительская плата</t>
  </si>
  <si>
    <t>Поверка и ремонт теплосчестчиков, счетчиков электрической энергии</t>
  </si>
  <si>
    <t>Перевыпуск сертификаов ЭЦП</t>
  </si>
  <si>
    <t>Электронная отчетность</t>
  </si>
  <si>
    <t>кадастровый номер  58:29:1005008:31         58:29:1005008:34          58:29:1007012:186</t>
  </si>
  <si>
    <t>Главный бухгалтер МБДОУ № 139 _________________ Е.А.Козлова</t>
  </si>
  <si>
    <t>Монтаж системы видеонаблюдения</t>
  </si>
  <si>
    <t>Кол-во детей одиноких матерей (до 3х лет)</t>
  </si>
  <si>
    <t>Кол-во детей одиноких матерей (от 3х лет до 7 лет)</t>
  </si>
  <si>
    <t>Кол-во детей инвалидов (до 3х лет)</t>
  </si>
  <si>
    <t>Кол-во детей инвалидов (от 3х лет до 7 лет)</t>
  </si>
  <si>
    <t>Кол-во детей из многодетных семей (до 3х лет)</t>
  </si>
  <si>
    <t>Кол-во детей из многодетных семей (от 3х лет до 7 лет)</t>
  </si>
  <si>
    <t>Кол-во детей со 100%-ной оплатой (до 3х лет)</t>
  </si>
  <si>
    <t>Кол-во детей со 100%-ной оплатой (от 3х  лет до 7 лет)</t>
  </si>
  <si>
    <t>Расчет расходов бюджета по аналитическому коду 225</t>
  </si>
  <si>
    <t>Частичная замена труб ГВС</t>
  </si>
  <si>
    <t>Договор № 42/07 от 08.07.2015г ООО"Бюро муниципальных проблем"</t>
  </si>
  <si>
    <t>Ремонт кровли филиала №2</t>
  </si>
  <si>
    <t xml:space="preserve">Договор № 18-15 от 17.06.2015 ООО "РУСКОМ" </t>
  </si>
  <si>
    <t>Кол-во детей со 100%-ной оплатой (от 3х лет до 7 лет)</t>
  </si>
  <si>
    <t>Освобожденные от оплаты на 100% (до 3х лет)</t>
  </si>
  <si>
    <t>Освобожденные от оплаты на 100% (от 3х лет до 7 лет)</t>
  </si>
  <si>
    <t>Освобожденные от оплаты на 50% (до 3х лет)</t>
  </si>
  <si>
    <t>Освобожденные от оплаты на 50% (от 3х лет до 7 лет)</t>
  </si>
  <si>
    <t>Веселые ладошки</t>
  </si>
  <si>
    <t>Волшебные линии</t>
  </si>
  <si>
    <t>Баскетбол</t>
  </si>
  <si>
    <t>Эрудит</t>
  </si>
  <si>
    <t>В гостях у сказки</t>
  </si>
  <si>
    <t>Волшебная кисточка 1</t>
  </si>
  <si>
    <t>Волшебная кисточка 2</t>
  </si>
  <si>
    <t>Питание сотрудников:</t>
  </si>
  <si>
    <t>Кол-во сотрудников</t>
  </si>
  <si>
    <t>Стоимость</t>
  </si>
  <si>
    <t>Хозяйственные расходы</t>
  </si>
  <si>
    <t>Питание сотрудников</t>
  </si>
  <si>
    <t>Питание детей</t>
  </si>
  <si>
    <t>974 0701 1210121020 611</t>
  </si>
  <si>
    <t>974 0701 1210821090 612</t>
  </si>
  <si>
    <t>974 0701 1211121130 612</t>
  </si>
  <si>
    <t>974 0701 1210376210 611</t>
  </si>
  <si>
    <t>974 0701 1211921150  612</t>
  </si>
  <si>
    <t>Остаток: 863015,43</t>
  </si>
  <si>
    <t>Остаток: 55887,12</t>
  </si>
  <si>
    <t>Освобожденные от оплаты на 50%(до 3х лет)</t>
  </si>
  <si>
    <t>Волшебная линия</t>
  </si>
  <si>
    <t xml:space="preserve">Веселый английский </t>
  </si>
  <si>
    <t xml:space="preserve">Оздоровительная гимнастика </t>
  </si>
  <si>
    <t>дек.15 - июнь16</t>
  </si>
  <si>
    <t>июль16 - нояб16</t>
  </si>
  <si>
    <t>Объем  компонента тепловой энергии в горячей воде</t>
  </si>
  <si>
    <t>дек.15-июнь16</t>
  </si>
  <si>
    <r>
      <t xml:space="preserve">электр. энергия          </t>
    </r>
    <r>
      <rPr>
        <sz val="11"/>
        <rFont val="Arial Cyr"/>
        <charset val="204"/>
      </rPr>
      <t>дек.15-июнь16</t>
    </r>
  </si>
  <si>
    <r>
      <t xml:space="preserve">электр. энергия          </t>
    </r>
    <r>
      <rPr>
        <sz val="11"/>
        <rFont val="Arial Cyr"/>
        <charset val="204"/>
      </rPr>
      <t>июлб16-нояб.16</t>
    </r>
  </si>
  <si>
    <t>Поверка вентиляционных каналов</t>
  </si>
  <si>
    <t>шт.</t>
  </si>
  <si>
    <t>Поверка пожарных гидрантов</t>
  </si>
  <si>
    <t>Испытание пожарных кранов</t>
  </si>
  <si>
    <t>Капитальный ремонт фасада</t>
  </si>
  <si>
    <t>ООО "СТРОЙ +" от 26.08.2015г. №0155300001415000139-0142024-02</t>
  </si>
  <si>
    <t xml:space="preserve">За 5 месяцев (янв. - май): </t>
  </si>
  <si>
    <t xml:space="preserve">За 4 месяца (сент. - дек.): </t>
  </si>
  <si>
    <t>ФЗП в месяц</t>
  </si>
  <si>
    <t>кол-во месяцев</t>
  </si>
  <si>
    <t>Начисления на з/п</t>
  </si>
  <si>
    <t>%</t>
  </si>
  <si>
    <t xml:space="preserve">Договор № 492/КЭВ от 11.01.2016г. ФГКУ УВО УМВД России по Пензенской области </t>
  </si>
  <si>
    <t>Договор № УТМС-000002 от 11.01.2016г.  ИП Москвитин С.А.</t>
  </si>
  <si>
    <t>Договор № УО-ОСР-58/2016 от 11.01.2016г. ООО "Оттим-Сервис"</t>
  </si>
  <si>
    <t xml:space="preserve">Тех. обслуж. прибора учета ТЭР </t>
  </si>
  <si>
    <t>Договор № УО -17/2016 от 11.01.2016г ООО "Оттим-Сервис"</t>
  </si>
  <si>
    <t>Договор № 290/16 от 11.01.2016г.  ИП Володина Т.В.</t>
  </si>
  <si>
    <t>Договор № ТО 50/2016 от 11.01.2016г ООО "Оттим-Сервис"</t>
  </si>
  <si>
    <t>Договор № 28/АБ от 11.01.2016г. ООО "Чернобылец плюс"</t>
  </si>
  <si>
    <t>Договор № 592Б от 11.01.2016г. ООО "Спецтранс"</t>
  </si>
  <si>
    <t xml:space="preserve">Договор № 6004003156 от 11.01.2016г ФГУП "Охрана" МВД России по Пензенской области </t>
  </si>
  <si>
    <t>Договор № 30/Р-1 от 11.01.2016г. ООО "Чернобылец плюс"</t>
  </si>
  <si>
    <t>Договор № 30708000337 от 11.01.2016г.   ПАО "МТС"</t>
  </si>
  <si>
    <t>974 0701 9990021020 612</t>
  </si>
  <si>
    <t>Договор № 589055125 от 25.01.2016 г. ООО "СБиС ЭО"</t>
  </si>
  <si>
    <t>Договор № 589055126 от 25.01.2016 г. ООО "СБиС ЭО"</t>
  </si>
  <si>
    <t>Договор № ПО 51/2016 от 18.01.2016г. ООО "КДЦ "МЕДИКЛИНИК-ПРОФ"</t>
  </si>
  <si>
    <t>Договор № ПВ-8/2016 от 01.02.2016г. ООО "Оттим-Сервис"</t>
  </si>
  <si>
    <t>Ремонт и заправка картриджей</t>
  </si>
  <si>
    <t>Расчет расходов бюджета по аналитическому коду 310</t>
  </si>
  <si>
    <t>"Увеличение стоимости основных средств "</t>
  </si>
  <si>
    <t>приобретение оборудования для пищеблока</t>
  </si>
  <si>
    <t>Договор № 0355300091014000008   от     18.11.2014г. ООО"Диза"</t>
  </si>
  <si>
    <t>Договор № 770   от     17.11.2014г. ООО"Диза"</t>
  </si>
  <si>
    <t>Договор № 592Б от 01.07.2014г. ООО Спецтранс</t>
  </si>
  <si>
    <t xml:space="preserve">Договор № 592Б от 01.07.2015г ООО "Спецтранс" </t>
  </si>
  <si>
    <t>Договор № ИС-62 от 22.01.2016г. ООО "Идеальны системы"</t>
  </si>
  <si>
    <t>974 0701 9990091030 612</t>
  </si>
  <si>
    <t>Договор № 807 от 31.01.2015 ООО "ТНС энергоПенза"</t>
  </si>
  <si>
    <t>Договор № 1245 от 09.02.2016 г.  ООО "Горводоканал"</t>
  </si>
  <si>
    <t>Договор № 1203 от 10.02.2016г. МКП "Теплоснабжение"</t>
  </si>
  <si>
    <t>Договор № 807 от 15.02.2016 г. ООО "ТНС энерго Пенза"</t>
  </si>
  <si>
    <t>Договор № 1203/1 от 17.02.2016 г. МКП "Теплоснабжение г. Пензы"</t>
  </si>
  <si>
    <t>Договор № 205/2016 от 10.02.2016г ООО"ГосКанцелярия"</t>
  </si>
  <si>
    <t>Договор № УТБА-000017 от 01.04.2016 г. ООО "Бизнес Архитектор"</t>
  </si>
  <si>
    <t>Курсы повышения квалификации</t>
  </si>
  <si>
    <t>Договор № 30 от 25.02.2016г. ГАОУ ДПО ИРР ПО</t>
  </si>
  <si>
    <t>Договор №  67 от 18.03.2016г. ИП Вагапов И.Р.</t>
  </si>
  <si>
    <t>Договор № 592Б от 22.03.2016г. ООО "Спецтранс"</t>
  </si>
  <si>
    <t>Договор № 43-24-03 от 24.03.2016г. ООО "Интоп Плюс"</t>
  </si>
  <si>
    <t>Договор №  41/1М-493 от 24.03.2016г. ФБУ "Пензенский ЦСМ"</t>
  </si>
  <si>
    <t>Договора ГАОУ ДПО ИРР ПО от 10.03.2016г.</t>
  </si>
  <si>
    <t>Детские игрушки</t>
  </si>
  <si>
    <t>Договор № 4 от 21.03.2016 ИП Кузина Елена Александровна</t>
  </si>
  <si>
    <t>Хоз. товары</t>
  </si>
  <si>
    <t>Договор № 7/2016-А от 28.03.2016г. ООО "Альбатрос"</t>
  </si>
  <si>
    <t>Ремонт, перезаряд, испытание огнетушителей</t>
  </si>
  <si>
    <t>Перезаряд, испытание ОП-5</t>
  </si>
  <si>
    <t>Перезаряд, испытание ОП-4</t>
  </si>
  <si>
    <t>Перезаряд, испытание ОП-2</t>
  </si>
  <si>
    <t>телефон</t>
  </si>
  <si>
    <t>мес =</t>
  </si>
  <si>
    <t>Договор № 30708000337 от 01.07.2015 ОАО "МТС"</t>
  </si>
  <si>
    <t>ноябрь,декабрь 2015г</t>
  </si>
  <si>
    <t>Договор № 1245 от 28.01.2015г. "Горводоканал"</t>
  </si>
  <si>
    <t>водоснабжение ноябрь15</t>
  </si>
  <si>
    <t>Договор № 1203 от 24.12.15г  МКП "Теплоснабжение г. Пензы"</t>
  </si>
  <si>
    <t>тепловая энергия ноябр.15</t>
  </si>
  <si>
    <t xml:space="preserve">Договор № 492/КЭВ от 21.01.2015г. ФГКУ УВО УМВД России по Пензенской области </t>
  </si>
  <si>
    <t>Договор № УО -17/2015 от 21.01.2015г ООО "Оттим-Сервис"</t>
  </si>
  <si>
    <t>Договор №  УО-ОСР-58/2015 от 21.01.2015г ООО"Оттим-Сервис"</t>
  </si>
  <si>
    <t>Договор №  58/15 от 15.04.2015г ООО "Свет - сервис"</t>
  </si>
  <si>
    <t xml:space="preserve">   </t>
  </si>
  <si>
    <t>Сервисное обслуживание техники</t>
  </si>
  <si>
    <t>Договор № УТБА-000127 от 05.12.2014г. ООО "Бизнес  Архитектор"</t>
  </si>
  <si>
    <t>Договор № 290/14 от 30.09.2013  ИП Володина Т.В.</t>
  </si>
  <si>
    <t>Ремонт кровли</t>
  </si>
  <si>
    <t>Договор № 29/09 от 02.09.2015г ООО "Бюро муниципальных проблем +"</t>
  </si>
  <si>
    <t>Договор № 173-Р от 18.11.2014г. ООО "Биотроникс"</t>
  </si>
  <si>
    <t>Хоз.товары</t>
  </si>
  <si>
    <t>Расчет расходов бюджета по аналитическому коду 340</t>
  </si>
  <si>
    <t>"Увеличение стоимости материальных запасов "</t>
  </si>
  <si>
    <t>продукты питания</t>
  </si>
  <si>
    <t>974 0701 9990021090 612</t>
  </si>
  <si>
    <t>Договор № 27/139 от 01.10.2015 ООО "Сурский хлебозавод"</t>
  </si>
  <si>
    <t>Договор № 1500/08/139 от 15.10.2014 ООО "Яблоко ПЛЮС"</t>
  </si>
  <si>
    <t>Договор № 29/139 от 02.11.2015 ООО "Вирилис"</t>
  </si>
  <si>
    <t>Договор № 28/139 от 01.10.2015 ООО "Сириус"</t>
  </si>
  <si>
    <t>Договор № 32/139 от 01.10.2015 ООО "Сириус"</t>
  </si>
  <si>
    <t>Договор № 18/139 от 01.07.2015 ООО "Сириус"</t>
  </si>
  <si>
    <t>974 0701 9990021150  612</t>
  </si>
  <si>
    <t>Кредиторская задолженность за 2015 г.</t>
  </si>
  <si>
    <t>974 0701 9940090300 612</t>
  </si>
  <si>
    <t>Договор № 0355300091014000005-0142024-01 от 23.10.2014г ООО "Бюро муниципальных проблем"</t>
  </si>
  <si>
    <t>974 0701 9990021130 612</t>
  </si>
  <si>
    <t>Аттестация рабочих мест</t>
  </si>
  <si>
    <t>Договор № 2004/01 от 20.04.2015 ООО "Охрана. Безопасность"</t>
  </si>
  <si>
    <t>Уличное освещение</t>
  </si>
  <si>
    <t>Договор № 21/2015-А от 24.12.2015г.  ООО "Альбатрос"</t>
  </si>
  <si>
    <t>Поставка програмного обеспечения</t>
  </si>
  <si>
    <t>Договор № 5/139 от 25.04.2016г.  ООО " Идеальные системы"</t>
  </si>
  <si>
    <t>Договор № МПЛ 280-04/16 от 29.03.2016</t>
  </si>
  <si>
    <t>Расчет расходов внебюджета по аналитическому коду 290</t>
  </si>
  <si>
    <t xml:space="preserve">Оплата штрафов и пеней </t>
  </si>
  <si>
    <t>Расчет расходов внебюджета по аналитическому коду 310</t>
  </si>
  <si>
    <t>"Увеличение стоимости основных средств"</t>
  </si>
  <si>
    <t>Компьютер</t>
  </si>
  <si>
    <t>Договор № 42- ВПВ   от   07.06.2016г. ООО "Чернобылец плюс"</t>
  </si>
  <si>
    <t>Проверка работоспособности источника внутреннего противопожарного водопровода</t>
  </si>
  <si>
    <t>Договор № 041-НВП   от   07.06.2016г. ООО "Чернобылец плюс"</t>
  </si>
  <si>
    <t>Договор № 009-ДВ   от   07.06.2016г. ООО "Чернобылец плюс"</t>
  </si>
  <si>
    <t>Договор № 034-П   от   07.06.2016г. ООО "Чернобылец плюс"</t>
  </si>
  <si>
    <t>Договор № 120/Об   от   20.06.2016г. ООО "Чернобылец плюс"</t>
  </si>
  <si>
    <t>Договор № 19399  от 11.01.2016г. ПАО "Ростелеком"</t>
  </si>
  <si>
    <t>Договор № 19399 ПАО "Ростелеком" от 01.04.2016г.</t>
  </si>
  <si>
    <t>ТО огнетушителей</t>
  </si>
  <si>
    <t>ТО огнетушителей/ 3 квартал</t>
  </si>
  <si>
    <t>ТО огнетушителей/ 4 квартал</t>
  </si>
  <si>
    <t>Договор № 041-ТО от 07.06.2016г.</t>
  </si>
  <si>
    <t>Организация и проведение семинара</t>
  </si>
  <si>
    <t>Договор № 101/16-ПС от 22.06.2016     ИП Вдовиченко Е.В.</t>
  </si>
  <si>
    <t>Договор № 136/Об   от   01.07.2016г. ООО "Чернобылец плюс"</t>
  </si>
  <si>
    <t>Договор № 18/Л   от   01.07.2016г. ООО "Чернобылец плюс"</t>
  </si>
  <si>
    <t>Противопожарные мероприятия</t>
  </si>
  <si>
    <t>974 0701 1210121020 612</t>
  </si>
  <si>
    <t>Проведение работ по монтажу водомерного узла</t>
  </si>
  <si>
    <t>РАСШИФРОВКА К ПЛАНУ ФИНАНСОВО-ХОЗЯЙСТВЕННОЙ ДЕЯТЕЛЬНОСТИ НА 30.06.2016 ГОД МБДОУ № 139 Г. ПЕНЗЫ "Берёзка"</t>
  </si>
  <si>
    <t>РАСШИФРОВКА К ПЛАНУ ФИНАНСОВО-ХОЗЯЙСТВЕННОЙ ДЕЯТЕЛЬНОСТИ  НА 30.06.2016 год МБДОУ № 139 г. Пензы "Берёзка"</t>
  </si>
  <si>
    <t>РАСШИФРОВКА К ПЛАНУ ФИНАНСОВО-ХОЗЯЙСТВЕННОЙ ДЕЯТЕЛЬНОСТИ  НА  30.06.2016 год МБДОУ № 139 Г.ПЕНЗЫ</t>
  </si>
  <si>
    <t>РАСШИФРОВКА К ПЛАНУ ФИНАНСОВО-ХОЗЯЙСТВЕННОЙ ДЕЯТЕЛЬНОСТИ  НА  30.06.2016 год МБДОУ № 139 Г.ПЕНЗЫ "Берёзка"</t>
  </si>
  <si>
    <t>РАСШИФРОВКА К ПЛАНУ ФИНАНСОВО-ХОЗЯЙСТВЕННОЙ ДЕЯТЕЛЬНОСТИ  НА 30.06.2016 год МБДОУ № 139 Г.ПЕНЗЫ "Берёзка"</t>
  </si>
  <si>
    <t>РАСШИФРОВКА К ПЛАНУ ФИНАНСОВО-ХОЗЯЙСТВЕННОЙ ДЕЯТЕЛЬНОСТИ  НА  30.06.2016 год МБДОУ № 139 г. Пензы "Берёзка"</t>
  </si>
  <si>
    <t>РАСШИФРОВКА К ПЛАНУ ФИНАНСОВО-ХОЗЯЙСТВЕННОЙ ДЕЯТЕЛЬНОСТИ  НА 30.06.2016 г.                                                                           МБДОУ № 139 г. ПЕНЗЫ "Берёзка"</t>
  </si>
  <si>
    <t>РАСШИФРОВКА К ПЛАНУ ФИНАНСОВО-ХОЗЯЙСТВЕННОЙ ДЕЯТЕЛЬНОСТИ  НА 30.06.2016                                           МБДОУ № 139 г. ПЕНЗЫ "Берёзка"</t>
  </si>
  <si>
    <t>РАСШИФРОВКА К ПЛАНУ ФИНАНСОВО-ХОЗЯЙСТВЕННОЙ ДЕЯТЕЛЬНОСТИ  НА  30.06.2016 года МБДОУ № 139 г. ПЕНЗЫ "Берёзка"</t>
  </si>
  <si>
    <t>РАСШИФРОВКА К ПЛАНУ ФИНАНСОВО-ХОЗЯЙСТВЕННОЙ ДЕЯТЕЛЬНОСТИ  НА  30.06.2016 года МБДОУ № 139 г. Пензы "Берёзка"</t>
  </si>
  <si>
    <t>РАСШИФРОВКА К ПЛАНУ ФИНАНСОВО-ХОЗЯЙСТВЕННОЙ ДЕЯТЕЛЬНОСТИ  НА  30.06.2016 года                                                             МБДОУ № 139 г. Пензы "Берёзка"</t>
  </si>
  <si>
    <t>госпошлина по исполнительному листу ФС № 007103488 от 22.03.2016</t>
  </si>
  <si>
    <t>госпошлина по исполнительному листу ФС № 007103031 от 26.02.2016</t>
  </si>
  <si>
    <t>проценты за польз.чужими денежными средствами по исполнительному листу ФС № 007103031 от 26.02.2016</t>
  </si>
  <si>
    <t>госпошлина по исполнительному листу ФС № 007103668 от 22.03.2016</t>
  </si>
  <si>
    <t>госпошлина по исполнительному листу ФС № 007103667 от 22.03.2016</t>
  </si>
  <si>
    <t>госпошлина по исполнительному листу ФС № 007104794 от 13.04.2016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</si>
</sst>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%"/>
    <numFmt numFmtId="165" formatCode="0.0000"/>
    <numFmt numFmtId="166" formatCode="#,##0.00&quot;р.&quot;"/>
  </numFmts>
  <fonts count="38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0"/>
      <name val="Times New Roman CE"/>
      <family val="1"/>
      <charset val="238"/>
    </font>
    <font>
      <sz val="10"/>
      <name val="Times New Roman CE"/>
      <charset val="204"/>
    </font>
    <font>
      <sz val="10"/>
      <name val="Arial Cyr"/>
      <charset val="204"/>
    </font>
    <font>
      <b/>
      <sz val="10"/>
      <name val="Times New Roman CE"/>
      <charset val="204"/>
    </font>
    <font>
      <sz val="10"/>
      <name val="Times New Roman"/>
      <family val="1"/>
      <charset val="204"/>
    </font>
    <font>
      <sz val="7"/>
      <name val="Arial Cyr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Arial Cyr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i/>
      <sz val="11"/>
      <name val="Arial Cyr"/>
      <charset val="204"/>
    </font>
    <font>
      <sz val="11"/>
      <name val="Arial Cyr"/>
      <family val="2"/>
      <charset val="204"/>
    </font>
    <font>
      <sz val="11"/>
      <name val="Times New Roman CE"/>
      <charset val="204"/>
    </font>
    <font>
      <b/>
      <i/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66FF33"/>
      <name val="Arial Cyr"/>
      <charset val="204"/>
    </font>
    <font>
      <b/>
      <sz val="11"/>
      <color rgb="FFFF0000"/>
      <name val="Arial Cyr"/>
      <charset val="204"/>
    </font>
    <font>
      <sz val="11"/>
      <color rgb="FFFF0000"/>
      <name val="Arial Cyr"/>
      <charset val="204"/>
    </font>
    <font>
      <b/>
      <sz val="11"/>
      <color theme="1"/>
      <name val="Arial Cyr"/>
      <charset val="204"/>
    </font>
    <font>
      <sz val="11"/>
      <color theme="1"/>
      <name val="Arial Cyr"/>
      <charset val="204"/>
    </font>
    <font>
      <sz val="10"/>
      <color rgb="FFFF0000"/>
      <name val="Arial Cyr"/>
      <charset val="204"/>
    </font>
    <font>
      <sz val="10"/>
      <color theme="1"/>
      <name val="Times New Roman CE"/>
      <family val="1"/>
      <charset val="238"/>
    </font>
    <font>
      <sz val="10"/>
      <color theme="1"/>
      <name val="Arial Cyr"/>
      <charset val="204"/>
    </font>
    <font>
      <sz val="10"/>
      <color theme="1"/>
      <name val="Times New Roman CE"/>
      <charset val="204"/>
    </font>
    <font>
      <b/>
      <sz val="14"/>
      <name val="Arial Cyr"/>
      <family val="2"/>
      <charset val="204"/>
    </font>
    <font>
      <sz val="12"/>
      <name val="Times New Roman CE"/>
      <family val="1"/>
      <charset val="238"/>
    </font>
    <font>
      <sz val="12"/>
      <name val="Arial Cyr"/>
      <charset val="204"/>
    </font>
    <font>
      <b/>
      <sz val="12"/>
      <name val="Times New Roman CE"/>
      <charset val="204"/>
    </font>
    <font>
      <sz val="12"/>
      <name val="Times New Roman CE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7"/>
      </patternFill>
    </fill>
  </fills>
  <borders count="8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indexed="64"/>
      </top>
      <bottom style="thin">
        <color indexed="64"/>
      </bottom>
      <diagonal/>
    </border>
    <border>
      <left style="thin">
        <color theme="3" tint="0.79998168889431442"/>
      </left>
      <right/>
      <top style="thin">
        <color indexed="64"/>
      </top>
      <bottom style="thin">
        <color indexed="64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indexed="64"/>
      </top>
      <bottom style="medium">
        <color indexed="64"/>
      </bottom>
      <diagonal/>
    </border>
    <border>
      <left style="thin">
        <color theme="3" tint="0.79998168889431442"/>
      </left>
      <right/>
      <top style="thin">
        <color indexed="64"/>
      </top>
      <bottom style="medium">
        <color indexed="64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79998168889431442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thin">
        <color theme="3" tint="0.79998168889431442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3" tint="0.79998168889431442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</cellStyleXfs>
  <cellXfs count="992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" xfId="0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5" fillId="0" borderId="0" xfId="0" applyFont="1" applyProtection="1">
      <protection locked="0"/>
    </xf>
    <xf numFmtId="0" fontId="0" fillId="0" borderId="3" xfId="0" applyFill="1" applyBorder="1" applyProtection="1"/>
    <xf numFmtId="49" fontId="0" fillId="0" borderId="0" xfId="0" applyNumberFormat="1" applyAlignment="1" applyProtection="1">
      <alignment horizontal="right"/>
      <protection locked="0"/>
    </xf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4" xfId="0" applyFill="1" applyBorder="1" applyProtection="1"/>
    <xf numFmtId="0" fontId="0" fillId="0" borderId="15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6" xfId="0" applyFill="1" applyBorder="1" applyAlignment="1" applyProtection="1">
      <protection locked="0"/>
    </xf>
    <xf numFmtId="0" fontId="5" fillId="0" borderId="18" xfId="0" applyFont="1" applyBorder="1" applyAlignment="1">
      <alignment horizontal="left"/>
    </xf>
    <xf numFmtId="0" fontId="0" fillId="0" borderId="1" xfId="0" applyFill="1" applyBorder="1" applyAlignment="1" applyProtection="1"/>
    <xf numFmtId="0" fontId="0" fillId="0" borderId="19" xfId="0" applyFill="1" applyBorder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0" fillId="0" borderId="0" xfId="0" applyFill="1" applyProtection="1">
      <protection locked="0"/>
    </xf>
    <xf numFmtId="0" fontId="2" fillId="0" borderId="20" xfId="0" applyFont="1" applyFill="1" applyBorder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19" xfId="0" applyFill="1" applyBorder="1" applyProtection="1"/>
    <xf numFmtId="0" fontId="0" fillId="0" borderId="8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2" xfId="0" applyFill="1" applyBorder="1" applyProtection="1"/>
    <xf numFmtId="1" fontId="2" fillId="0" borderId="21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Protection="1">
      <protection locked="0"/>
    </xf>
    <xf numFmtId="0" fontId="7" fillId="0" borderId="22" xfId="0" applyFont="1" applyBorder="1" applyAlignment="1" applyProtection="1"/>
    <xf numFmtId="0" fontId="0" fillId="0" borderId="1" xfId="0" applyFill="1" applyBorder="1" applyAlignment="1" applyProtection="1">
      <alignment horizontal="center"/>
    </xf>
    <xf numFmtId="0" fontId="0" fillId="0" borderId="16" xfId="0" applyFill="1" applyBorder="1" applyAlignment="1" applyProtection="1"/>
    <xf numFmtId="0" fontId="0" fillId="0" borderId="16" xfId="0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0" fillId="0" borderId="8" xfId="0" applyFill="1" applyBorder="1" applyAlignment="1" applyProtection="1"/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1" fontId="2" fillId="0" borderId="23" xfId="0" applyNumberFormat="1" applyFont="1" applyBorder="1" applyAlignment="1" applyProtection="1">
      <alignment horizontal="right"/>
    </xf>
    <xf numFmtId="0" fontId="0" fillId="0" borderId="15" xfId="0" applyFill="1" applyBorder="1" applyAlignment="1" applyProtection="1">
      <protection locked="0"/>
    </xf>
    <xf numFmtId="0" fontId="0" fillId="2" borderId="24" xfId="0" applyFill="1" applyBorder="1" applyProtection="1"/>
    <xf numFmtId="0" fontId="0" fillId="0" borderId="25" xfId="0" applyFill="1" applyBorder="1" applyProtection="1"/>
    <xf numFmtId="0" fontId="0" fillId="0" borderId="26" xfId="0" applyFill="1" applyBorder="1" applyProtection="1"/>
    <xf numFmtId="0" fontId="24" fillId="0" borderId="8" xfId="0" applyFont="1" applyFill="1" applyBorder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0" fontId="2" fillId="2" borderId="20" xfId="0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28" xfId="0" applyFill="1" applyBorder="1" applyProtection="1"/>
    <xf numFmtId="2" fontId="0" fillId="2" borderId="0" xfId="0" applyNumberFormat="1" applyFill="1" applyProtection="1">
      <protection locked="0"/>
    </xf>
    <xf numFmtId="0" fontId="0" fillId="2" borderId="10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4" xfId="0" applyFill="1" applyBorder="1" applyProtection="1"/>
    <xf numFmtId="1" fontId="0" fillId="0" borderId="0" xfId="0" applyNumberFormat="1"/>
    <xf numFmtId="0" fontId="15" fillId="0" borderId="0" xfId="0" applyFont="1" applyProtection="1">
      <protection locked="0"/>
    </xf>
    <xf numFmtId="166" fontId="15" fillId="0" borderId="0" xfId="0" applyNumberFormat="1" applyFont="1" applyProtection="1">
      <protection locked="0"/>
    </xf>
    <xf numFmtId="0" fontId="15" fillId="0" borderId="0" xfId="0" applyFont="1" applyFill="1" applyBorder="1" applyProtection="1">
      <protection locked="0"/>
    </xf>
    <xf numFmtId="49" fontId="15" fillId="0" borderId="0" xfId="0" applyNumberFormat="1" applyFont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0" fontId="15" fillId="0" borderId="17" xfId="0" applyFont="1" applyFill="1" applyBorder="1" applyProtection="1">
      <protection locked="0"/>
    </xf>
    <xf numFmtId="0" fontId="15" fillId="0" borderId="16" xfId="0" applyFont="1" applyFill="1" applyBorder="1" applyProtection="1">
      <protection locked="0"/>
    </xf>
    <xf numFmtId="0" fontId="15" fillId="2" borderId="16" xfId="0" applyFont="1" applyFill="1" applyBorder="1" applyProtection="1">
      <protection locked="0"/>
    </xf>
    <xf numFmtId="0" fontId="15" fillId="0" borderId="16" xfId="0" applyFont="1" applyFill="1" applyBorder="1" applyAlignment="1" applyProtection="1">
      <alignment horizontal="center"/>
      <protection locked="0"/>
    </xf>
    <xf numFmtId="0" fontId="15" fillId="3" borderId="16" xfId="0" applyFont="1" applyFill="1" applyBorder="1" applyProtection="1">
      <protection locked="0"/>
    </xf>
    <xf numFmtId="0" fontId="15" fillId="0" borderId="13" xfId="0" applyFont="1" applyFill="1" applyBorder="1" applyProtection="1">
      <protection locked="0"/>
    </xf>
    <xf numFmtId="0" fontId="15" fillId="0" borderId="4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3" borderId="0" xfId="0" applyFont="1" applyFill="1" applyBorder="1" applyProtection="1">
      <protection locked="0"/>
    </xf>
    <xf numFmtId="0" fontId="15" fillId="0" borderId="5" xfId="0" applyFont="1" applyFill="1" applyBorder="1" applyProtection="1">
      <protection locked="0"/>
    </xf>
    <xf numFmtId="0" fontId="15" fillId="0" borderId="10" xfId="0" applyFont="1" applyFill="1" applyBorder="1" applyProtection="1">
      <protection locked="0"/>
    </xf>
    <xf numFmtId="0" fontId="15" fillId="0" borderId="1" xfId="0" applyFont="1" applyFill="1" applyBorder="1" applyProtection="1">
      <protection locked="0"/>
    </xf>
    <xf numFmtId="0" fontId="15" fillId="3" borderId="1" xfId="0" applyFont="1" applyFill="1" applyBorder="1" applyProtection="1">
      <protection locked="0"/>
    </xf>
    <xf numFmtId="0" fontId="15" fillId="0" borderId="11" xfId="0" applyFont="1" applyFill="1" applyBorder="1" applyProtection="1">
      <protection locked="0"/>
    </xf>
    <xf numFmtId="0" fontId="15" fillId="0" borderId="12" xfId="0" applyFont="1" applyFill="1" applyBorder="1" applyProtection="1">
      <protection locked="0"/>
    </xf>
    <xf numFmtId="0" fontId="15" fillId="3" borderId="12" xfId="0" applyFont="1" applyFill="1" applyBorder="1" applyProtection="1">
      <protection locked="0"/>
    </xf>
    <xf numFmtId="0" fontId="15" fillId="0" borderId="9" xfId="0" applyFont="1" applyFill="1" applyBorder="1" applyProtection="1">
      <protection locked="0"/>
    </xf>
    <xf numFmtId="0" fontId="15" fillId="0" borderId="16" xfId="0" applyFont="1" applyFill="1" applyBorder="1" applyAlignment="1" applyProtection="1">
      <protection locked="0"/>
    </xf>
    <xf numFmtId="0" fontId="15" fillId="0" borderId="1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Protection="1">
      <protection locked="0"/>
    </xf>
    <xf numFmtId="0" fontId="15" fillId="0" borderId="1" xfId="0" applyFont="1" applyFill="1" applyBorder="1" applyProtection="1"/>
    <xf numFmtId="2" fontId="15" fillId="0" borderId="0" xfId="0" applyNumberFormat="1" applyFont="1" applyProtection="1">
      <protection locked="0"/>
    </xf>
    <xf numFmtId="0" fontId="15" fillId="0" borderId="29" xfId="0" applyFont="1" applyFill="1" applyBorder="1" applyProtection="1">
      <protection locked="0"/>
    </xf>
    <xf numFmtId="0" fontId="15" fillId="0" borderId="30" xfId="0" applyFont="1" applyFill="1" applyBorder="1" applyProtection="1">
      <protection locked="0"/>
    </xf>
    <xf numFmtId="0" fontId="15" fillId="2" borderId="30" xfId="0" applyFont="1" applyFill="1" applyBorder="1" applyAlignment="1" applyProtection="1">
      <alignment horizontal="center"/>
      <protection locked="0"/>
    </xf>
    <xf numFmtId="0" fontId="15" fillId="0" borderId="30" xfId="0" applyFont="1" applyFill="1" applyBorder="1" applyAlignment="1" applyProtection="1">
      <alignment horizontal="center"/>
      <protection locked="0"/>
    </xf>
    <xf numFmtId="0" fontId="15" fillId="2" borderId="30" xfId="0" applyFont="1" applyFill="1" applyBorder="1" applyProtection="1">
      <protection locked="0"/>
    </xf>
    <xf numFmtId="0" fontId="15" fillId="0" borderId="6" xfId="0" applyFont="1" applyFill="1" applyBorder="1" applyProtection="1">
      <protection locked="0"/>
    </xf>
    <xf numFmtId="0" fontId="15" fillId="0" borderId="2" xfId="0" applyFont="1" applyFill="1" applyBorder="1" applyProtection="1">
      <protection locked="0"/>
    </xf>
    <xf numFmtId="0" fontId="15" fillId="0" borderId="2" xfId="0" applyFont="1" applyFill="1" applyBorder="1" applyAlignment="1" applyProtection="1">
      <alignment horizontal="center"/>
      <protection locked="0"/>
    </xf>
    <xf numFmtId="0" fontId="15" fillId="2" borderId="2" xfId="0" applyFont="1" applyFill="1" applyBorder="1" applyProtection="1">
      <protection locked="0"/>
    </xf>
    <xf numFmtId="0" fontId="15" fillId="2" borderId="0" xfId="0" applyFont="1" applyFill="1" applyProtection="1">
      <protection locked="0"/>
    </xf>
    <xf numFmtId="2" fontId="15" fillId="2" borderId="0" xfId="0" applyNumberFormat="1" applyFont="1" applyFill="1" applyProtection="1">
      <protection locked="0"/>
    </xf>
    <xf numFmtId="0" fontId="15" fillId="2" borderId="2" xfId="0" applyFont="1" applyFill="1" applyBorder="1" applyAlignment="1" applyProtection="1">
      <protection locked="0"/>
    </xf>
    <xf numFmtId="2" fontId="15" fillId="3" borderId="3" xfId="0" applyNumberFormat="1" applyFont="1" applyFill="1" applyBorder="1" applyProtection="1"/>
    <xf numFmtId="0" fontId="15" fillId="2" borderId="14" xfId="0" applyFont="1" applyFill="1" applyBorder="1" applyProtection="1"/>
    <xf numFmtId="0" fontId="15" fillId="2" borderId="1" xfId="0" applyFont="1" applyFill="1" applyBorder="1" applyAlignment="1" applyProtection="1">
      <protection locked="0"/>
    </xf>
    <xf numFmtId="0" fontId="15" fillId="2" borderId="10" xfId="0" applyFont="1" applyFill="1" applyBorder="1" applyAlignment="1" applyProtection="1">
      <alignment horizontal="left"/>
      <protection locked="0"/>
    </xf>
    <xf numFmtId="0" fontId="15" fillId="2" borderId="3" xfId="0" applyFont="1" applyFill="1" applyBorder="1" applyProtection="1"/>
    <xf numFmtId="0" fontId="16" fillId="2" borderId="20" xfId="0" applyFont="1" applyFill="1" applyBorder="1" applyProtection="1">
      <protection locked="0"/>
    </xf>
    <xf numFmtId="0" fontId="15" fillId="2" borderId="15" xfId="0" applyFont="1" applyFill="1" applyBorder="1" applyProtection="1">
      <protection locked="0"/>
    </xf>
    <xf numFmtId="0" fontId="15" fillId="2" borderId="27" xfId="0" applyFont="1" applyFill="1" applyBorder="1" applyProtection="1"/>
    <xf numFmtId="0" fontId="15" fillId="2" borderId="10" xfId="0" applyFont="1" applyFill="1" applyBorder="1" applyProtection="1">
      <protection locked="0"/>
    </xf>
    <xf numFmtId="0" fontId="15" fillId="2" borderId="1" xfId="0" applyFont="1" applyFill="1" applyBorder="1" applyAlignment="1" applyProtection="1">
      <alignment horizontal="center"/>
      <protection locked="0"/>
    </xf>
    <xf numFmtId="0" fontId="16" fillId="2" borderId="15" xfId="0" applyFont="1" applyFill="1" applyBorder="1" applyProtection="1">
      <protection locked="0"/>
    </xf>
    <xf numFmtId="0" fontId="15" fillId="2" borderId="23" xfId="0" applyFont="1" applyFill="1" applyBorder="1" applyProtection="1"/>
    <xf numFmtId="0" fontId="15" fillId="2" borderId="32" xfId="0" applyFont="1" applyFill="1" applyBorder="1" applyProtection="1"/>
    <xf numFmtId="0" fontId="15" fillId="2" borderId="1" xfId="0" applyFont="1" applyFill="1" applyBorder="1" applyAlignment="1" applyProtection="1">
      <alignment horizontal="left"/>
      <protection locked="0"/>
    </xf>
    <xf numFmtId="0" fontId="15" fillId="2" borderId="7" xfId="0" applyFont="1" applyFill="1" applyBorder="1" applyProtection="1">
      <protection locked="0"/>
    </xf>
    <xf numFmtId="0" fontId="15" fillId="2" borderId="8" xfId="0" applyFont="1" applyFill="1" applyBorder="1" applyAlignment="1" applyProtection="1">
      <protection locked="0"/>
    </xf>
    <xf numFmtId="0" fontId="15" fillId="2" borderId="8" xfId="0" applyFont="1" applyFill="1" applyBorder="1" applyAlignment="1" applyProtection="1">
      <alignment horizontal="left"/>
      <protection locked="0"/>
    </xf>
    <xf numFmtId="0" fontId="15" fillId="2" borderId="8" xfId="0" applyFont="1" applyFill="1" applyBorder="1" applyProtection="1">
      <protection locked="0"/>
    </xf>
    <xf numFmtId="0" fontId="15" fillId="2" borderId="12" xfId="0" applyFont="1" applyFill="1" applyBorder="1" applyProtection="1">
      <protection locked="0"/>
    </xf>
    <xf numFmtId="0" fontId="15" fillId="0" borderId="0" xfId="0" applyFont="1" applyFill="1" applyProtection="1">
      <protection locked="0"/>
    </xf>
    <xf numFmtId="0" fontId="15" fillId="2" borderId="24" xfId="0" applyFont="1" applyFill="1" applyBorder="1" applyProtection="1">
      <protection locked="0"/>
    </xf>
    <xf numFmtId="0" fontId="15" fillId="2" borderId="6" xfId="0" applyFont="1" applyFill="1" applyBorder="1" applyProtection="1">
      <protection locked="0"/>
    </xf>
    <xf numFmtId="0" fontId="16" fillId="2" borderId="14" xfId="0" applyFont="1" applyFill="1" applyBorder="1" applyProtection="1"/>
    <xf numFmtId="0" fontId="15" fillId="2" borderId="2" xfId="0" applyFont="1" applyFill="1" applyBorder="1" applyAlignment="1" applyProtection="1">
      <alignment horizontal="center"/>
      <protection locked="0"/>
    </xf>
    <xf numFmtId="0" fontId="16" fillId="2" borderId="6" xfId="0" applyFont="1" applyFill="1" applyBorder="1" applyProtection="1">
      <protection locked="0"/>
    </xf>
    <xf numFmtId="0" fontId="16" fillId="2" borderId="2" xfId="0" applyFont="1" applyFill="1" applyBorder="1" applyAlignment="1" applyProtection="1">
      <protection locked="0"/>
    </xf>
    <xf numFmtId="0" fontId="15" fillId="2" borderId="33" xfId="0" applyFont="1" applyFill="1" applyBorder="1" applyProtection="1"/>
    <xf numFmtId="0" fontId="16" fillId="2" borderId="34" xfId="0" applyFont="1" applyFill="1" applyBorder="1" applyProtection="1"/>
    <xf numFmtId="0" fontId="15" fillId="2" borderId="1" xfId="0" applyFont="1" applyFill="1" applyBorder="1" applyAlignment="1" applyProtection="1">
      <alignment horizontal="center"/>
    </xf>
    <xf numFmtId="0" fontId="15" fillId="2" borderId="7" xfId="0" applyFont="1" applyFill="1" applyBorder="1" applyAlignment="1" applyProtection="1">
      <alignment horizontal="left"/>
      <protection locked="0"/>
    </xf>
    <xf numFmtId="0" fontId="15" fillId="2" borderId="26" xfId="0" applyFont="1" applyFill="1" applyBorder="1" applyProtection="1"/>
    <xf numFmtId="0" fontId="16" fillId="2" borderId="19" xfId="0" applyFont="1" applyFill="1" applyBorder="1" applyProtection="1"/>
    <xf numFmtId="0" fontId="19" fillId="0" borderId="0" xfId="0" applyFont="1" applyProtection="1">
      <protection locked="0"/>
    </xf>
    <xf numFmtId="0" fontId="19" fillId="0" borderId="0" xfId="0" applyFont="1" applyFill="1" applyProtection="1">
      <protection locked="0"/>
    </xf>
    <xf numFmtId="0" fontId="16" fillId="0" borderId="20" xfId="0" applyFont="1" applyFill="1" applyBorder="1" applyProtection="1">
      <protection locked="0"/>
    </xf>
    <xf numFmtId="0" fontId="15" fillId="0" borderId="15" xfId="0" applyFont="1" applyFill="1" applyBorder="1" applyAlignment="1" applyProtection="1">
      <protection locked="0"/>
    </xf>
    <xf numFmtId="0" fontId="15" fillId="0" borderId="15" xfId="0" applyFont="1" applyFill="1" applyBorder="1" applyProtection="1">
      <protection locked="0"/>
    </xf>
    <xf numFmtId="0" fontId="15" fillId="0" borderId="15" xfId="0" applyFont="1" applyFill="1" applyBorder="1" applyAlignment="1" applyProtection="1">
      <alignment horizontal="center"/>
      <protection locked="0"/>
    </xf>
    <xf numFmtId="0" fontId="15" fillId="0" borderId="2" xfId="0" applyFont="1" applyFill="1" applyBorder="1" applyAlignment="1" applyProtection="1">
      <protection locked="0"/>
    </xf>
    <xf numFmtId="0" fontId="15" fillId="0" borderId="0" xfId="0" applyFont="1"/>
    <xf numFmtId="0" fontId="15" fillId="3" borderId="35" xfId="0" applyFont="1" applyFill="1" applyBorder="1" applyProtection="1"/>
    <xf numFmtId="0" fontId="15" fillId="3" borderId="0" xfId="0" applyFont="1" applyFill="1" applyBorder="1" applyProtection="1"/>
    <xf numFmtId="0" fontId="15" fillId="3" borderId="33" xfId="0" applyFont="1" applyFill="1" applyBorder="1" applyProtection="1">
      <protection locked="0"/>
    </xf>
    <xf numFmtId="0" fontId="15" fillId="3" borderId="1" xfId="0" applyFont="1" applyFill="1" applyBorder="1" applyProtection="1"/>
    <xf numFmtId="0" fontId="15" fillId="3" borderId="3" xfId="0" applyFont="1" applyFill="1" applyBorder="1" applyProtection="1"/>
    <xf numFmtId="2" fontId="15" fillId="3" borderId="1" xfId="0" applyNumberFormat="1" applyFont="1" applyFill="1" applyBorder="1" applyAlignment="1" applyProtection="1">
      <protection locked="0"/>
    </xf>
    <xf numFmtId="0" fontId="15" fillId="3" borderId="1" xfId="0" applyFont="1" applyFill="1" applyBorder="1" applyAlignment="1" applyProtection="1">
      <protection locked="0"/>
    </xf>
    <xf numFmtId="0" fontId="15" fillId="3" borderId="2" xfId="0" applyFont="1" applyFill="1" applyBorder="1" applyProtection="1">
      <protection locked="0"/>
    </xf>
    <xf numFmtId="2" fontId="15" fillId="3" borderId="28" xfId="0" applyNumberFormat="1" applyFont="1" applyFill="1" applyBorder="1" applyProtection="1"/>
    <xf numFmtId="0" fontId="15" fillId="3" borderId="36" xfId="0" applyFont="1" applyFill="1" applyBorder="1" applyProtection="1"/>
    <xf numFmtId="4" fontId="0" fillId="2" borderId="21" xfId="0" applyNumberFormat="1" applyFill="1" applyBorder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/>
    <xf numFmtId="0" fontId="15" fillId="3" borderId="30" xfId="0" applyFont="1" applyFill="1" applyBorder="1" applyProtection="1"/>
    <xf numFmtId="0" fontId="15" fillId="2" borderId="8" xfId="0" applyFont="1" applyFill="1" applyBorder="1" applyProtection="1"/>
    <xf numFmtId="0" fontId="6" fillId="0" borderId="0" xfId="3"/>
    <xf numFmtId="0" fontId="7" fillId="0" borderId="0" xfId="3" applyFont="1" applyAlignment="1" applyProtection="1">
      <alignment horizontal="center" wrapText="1"/>
      <protection locked="0"/>
    </xf>
    <xf numFmtId="2" fontId="7" fillId="0" borderId="0" xfId="3" applyNumberFormat="1" applyFont="1" applyAlignment="1" applyProtection="1">
      <alignment horizontal="center" wrapText="1"/>
      <protection locked="0"/>
    </xf>
    <xf numFmtId="0" fontId="7" fillId="0" borderId="0" xfId="3" applyFont="1" applyAlignment="1" applyProtection="1">
      <alignment wrapText="1"/>
      <protection locked="0"/>
    </xf>
    <xf numFmtId="2" fontId="6" fillId="0" borderId="0" xfId="3" applyNumberFormat="1" applyProtection="1">
      <protection locked="0"/>
    </xf>
    <xf numFmtId="0" fontId="12" fillId="0" borderId="18" xfId="3" applyFont="1" applyBorder="1" applyAlignment="1">
      <alignment horizontal="left"/>
    </xf>
    <xf numFmtId="0" fontId="12" fillId="0" borderId="25" xfId="3" applyFont="1" applyBorder="1" applyAlignment="1">
      <alignment horizontal="left"/>
    </xf>
    <xf numFmtId="0" fontId="8" fillId="0" borderId="31" xfId="3" applyFont="1" applyBorder="1" applyAlignment="1" applyProtection="1">
      <alignment horizontal="center"/>
      <protection locked="0"/>
    </xf>
    <xf numFmtId="2" fontId="8" fillId="0" borderId="37" xfId="3" applyNumberFormat="1" applyFont="1" applyBorder="1" applyAlignment="1" applyProtection="1">
      <alignment horizontal="center"/>
    </xf>
    <xf numFmtId="0" fontId="7" fillId="0" borderId="22" xfId="3" applyFont="1" applyBorder="1" applyAlignment="1" applyProtection="1">
      <alignment horizontal="center" wrapText="1"/>
      <protection locked="0"/>
    </xf>
    <xf numFmtId="2" fontId="7" fillId="0" borderId="38" xfId="3" applyNumberFormat="1" applyFont="1" applyBorder="1" applyAlignment="1" applyProtection="1">
      <alignment horizontal="center" wrapText="1"/>
      <protection locked="0"/>
    </xf>
    <xf numFmtId="0" fontId="12" fillId="0" borderId="18" xfId="3" applyFont="1" applyBorder="1" applyAlignment="1">
      <alignment horizontal="center" vertical="center" wrapText="1"/>
    </xf>
    <xf numFmtId="0" fontId="12" fillId="0" borderId="25" xfId="3" applyFont="1" applyBorder="1" applyAlignment="1">
      <alignment horizontal="center" vertical="center" wrapText="1"/>
    </xf>
    <xf numFmtId="0" fontId="6" fillId="0" borderId="0" xfId="3" applyBorder="1" applyProtection="1">
      <protection locked="0"/>
    </xf>
    <xf numFmtId="0" fontId="13" fillId="0" borderId="31" xfId="3" applyFont="1" applyBorder="1" applyAlignment="1">
      <alignment horizontal="center" vertical="center" wrapText="1"/>
    </xf>
    <xf numFmtId="0" fontId="13" fillId="0" borderId="37" xfId="3" applyFont="1" applyBorder="1" applyAlignment="1">
      <alignment horizontal="center" vertical="center" wrapText="1"/>
    </xf>
    <xf numFmtId="0" fontId="6" fillId="0" borderId="0" xfId="3" applyFill="1" applyBorder="1" applyProtection="1">
      <protection locked="0"/>
    </xf>
    <xf numFmtId="0" fontId="6" fillId="0" borderId="0" xfId="3" applyFill="1" applyBorder="1" applyAlignment="1" applyProtection="1">
      <alignment horizontal="center"/>
      <protection locked="0"/>
    </xf>
    <xf numFmtId="0" fontId="6" fillId="0" borderId="0" xfId="3" applyFill="1" applyBorder="1" applyProtection="1"/>
    <xf numFmtId="0" fontId="2" fillId="3" borderId="0" xfId="3" applyFont="1" applyFill="1" applyProtection="1">
      <protection locked="0"/>
    </xf>
    <xf numFmtId="0" fontId="6" fillId="3" borderId="0" xfId="3" applyFill="1" applyProtection="1">
      <protection locked="0"/>
    </xf>
    <xf numFmtId="2" fontId="2" fillId="3" borderId="0" xfId="3" applyNumberFormat="1" applyFont="1" applyFill="1" applyProtection="1">
      <protection locked="0"/>
    </xf>
    <xf numFmtId="0" fontId="2" fillId="3" borderId="0" xfId="3" applyFont="1" applyFill="1" applyBorder="1" applyAlignment="1" applyProtection="1">
      <protection locked="0"/>
    </xf>
    <xf numFmtId="0" fontId="2" fillId="0" borderId="0" xfId="3" applyFont="1" applyBorder="1" applyAlignment="1" applyProtection="1">
      <protection locked="0"/>
    </xf>
    <xf numFmtId="2" fontId="2" fillId="3" borderId="0" xfId="3" applyNumberFormat="1" applyFont="1" applyFill="1" applyBorder="1" applyAlignment="1" applyProtection="1">
      <alignment horizontal="right"/>
      <protection locked="0"/>
    </xf>
    <xf numFmtId="2" fontId="2" fillId="0" borderId="0" xfId="3" applyNumberFormat="1" applyFont="1" applyBorder="1" applyAlignment="1" applyProtection="1">
      <alignment horizontal="center"/>
      <protection locked="0"/>
    </xf>
    <xf numFmtId="49" fontId="6" fillId="0" borderId="0" xfId="3" applyNumberFormat="1" applyBorder="1" applyAlignment="1" applyProtection="1">
      <alignment horizontal="right"/>
      <protection locked="0"/>
    </xf>
    <xf numFmtId="0" fontId="6" fillId="0" borderId="39" xfId="3" applyFill="1" applyBorder="1" applyProtection="1">
      <protection locked="0"/>
    </xf>
    <xf numFmtId="0" fontId="6" fillId="0" borderId="28" xfId="3" applyFill="1" applyBorder="1" applyProtection="1">
      <protection locked="0"/>
    </xf>
    <xf numFmtId="0" fontId="6" fillId="0" borderId="10" xfId="3" applyFill="1" applyBorder="1" applyAlignment="1" applyProtection="1">
      <alignment horizontal="left"/>
      <protection locked="0"/>
    </xf>
    <xf numFmtId="0" fontId="6" fillId="0" borderId="1" xfId="3" applyFill="1" applyBorder="1" applyAlignment="1" applyProtection="1">
      <alignment horizontal="left"/>
      <protection locked="0"/>
    </xf>
    <xf numFmtId="0" fontId="6" fillId="2" borderId="62" xfId="3" applyFill="1" applyBorder="1" applyAlignment="1" applyProtection="1">
      <alignment horizontal="left"/>
      <protection locked="0"/>
    </xf>
    <xf numFmtId="0" fontId="6" fillId="3" borderId="63" xfId="3" applyFill="1" applyBorder="1" applyProtection="1">
      <protection locked="0"/>
    </xf>
    <xf numFmtId="0" fontId="6" fillId="0" borderId="1" xfId="3" applyFill="1" applyBorder="1" applyProtection="1">
      <protection locked="0"/>
    </xf>
    <xf numFmtId="0" fontId="6" fillId="0" borderId="10" xfId="3" applyFill="1" applyBorder="1" applyProtection="1">
      <protection locked="0"/>
    </xf>
    <xf numFmtId="0" fontId="6" fillId="0" borderId="7" xfId="3" applyFill="1" applyBorder="1" applyProtection="1">
      <protection locked="0"/>
    </xf>
    <xf numFmtId="0" fontId="6" fillId="0" borderId="8" xfId="3" applyFill="1" applyBorder="1" applyProtection="1">
      <protection locked="0"/>
    </xf>
    <xf numFmtId="0" fontId="6" fillId="0" borderId="40" xfId="3" applyFill="1" applyBorder="1" applyProtection="1">
      <protection locked="0"/>
    </xf>
    <xf numFmtId="49" fontId="6" fillId="0" borderId="0" xfId="3" applyNumberFormat="1" applyAlignment="1" applyProtection="1">
      <alignment horizontal="right"/>
      <protection locked="0"/>
    </xf>
    <xf numFmtId="0" fontId="6" fillId="0" borderId="17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6" xfId="3" applyFill="1" applyBorder="1" applyAlignment="1" applyProtection="1">
      <alignment horizontal="center"/>
      <protection locked="0"/>
    </xf>
    <xf numFmtId="2" fontId="6" fillId="0" borderId="16" xfId="3" applyNumberFormat="1" applyFill="1" applyBorder="1" applyProtection="1">
      <protection locked="0"/>
    </xf>
    <xf numFmtId="2" fontId="6" fillId="0" borderId="39" xfId="3" applyNumberFormat="1" applyFill="1" applyBorder="1" applyProtection="1"/>
    <xf numFmtId="0" fontId="2" fillId="0" borderId="39" xfId="3" applyFont="1" applyFill="1" applyBorder="1" applyProtection="1">
      <protection locked="0"/>
    </xf>
    <xf numFmtId="0" fontId="6" fillId="0" borderId="7" xfId="3" applyFill="1" applyBorder="1" applyAlignment="1" applyProtection="1">
      <alignment horizontal="left"/>
      <protection locked="0"/>
    </xf>
    <xf numFmtId="0" fontId="6" fillId="0" borderId="8" xfId="3" applyFill="1" applyBorder="1" applyAlignment="1" applyProtection="1">
      <alignment horizontal="left"/>
      <protection locked="0"/>
    </xf>
    <xf numFmtId="0" fontId="6" fillId="2" borderId="64" xfId="3" applyFill="1" applyBorder="1" applyAlignment="1" applyProtection="1">
      <alignment horizontal="left"/>
      <protection locked="0"/>
    </xf>
    <xf numFmtId="164" fontId="6" fillId="0" borderId="0" xfId="3" applyNumberFormat="1" applyFill="1" applyBorder="1" applyProtection="1">
      <protection locked="0"/>
    </xf>
    <xf numFmtId="2" fontId="6" fillId="0" borderId="0" xfId="3" applyNumberFormat="1" applyFill="1" applyBorder="1" applyProtection="1"/>
    <xf numFmtId="10" fontId="6" fillId="0" borderId="0" xfId="3" applyNumberFormat="1" applyFill="1" applyBorder="1" applyAlignment="1" applyProtection="1">
      <alignment horizontal="center"/>
      <protection locked="0"/>
    </xf>
    <xf numFmtId="2" fontId="6" fillId="3" borderId="28" xfId="3" applyNumberFormat="1" applyFill="1" applyBorder="1" applyProtection="1">
      <protection locked="0"/>
    </xf>
    <xf numFmtId="1" fontId="2" fillId="0" borderId="23" xfId="3" applyNumberFormat="1" applyFont="1" applyFill="1" applyBorder="1" applyProtection="1"/>
    <xf numFmtId="2" fontId="6" fillId="0" borderId="39" xfId="3" applyNumberFormat="1" applyFill="1" applyBorder="1" applyProtection="1">
      <protection locked="0"/>
    </xf>
    <xf numFmtId="0" fontId="6" fillId="3" borderId="1" xfId="3" applyFill="1" applyBorder="1" applyProtection="1">
      <protection locked="0"/>
    </xf>
    <xf numFmtId="2" fontId="6" fillId="0" borderId="28" xfId="3" applyNumberFormat="1" applyFill="1" applyBorder="1" applyProtection="1">
      <protection locked="0"/>
    </xf>
    <xf numFmtId="2" fontId="6" fillId="0" borderId="34" xfId="3" applyNumberFormat="1" applyFill="1" applyBorder="1" applyProtection="1">
      <protection locked="0"/>
    </xf>
    <xf numFmtId="2" fontId="6" fillId="0" borderId="40" xfId="3" applyNumberFormat="1" applyFill="1" applyBorder="1" applyProtection="1">
      <protection locked="0"/>
    </xf>
    <xf numFmtId="0" fontId="6" fillId="0" borderId="0" xfId="3" applyProtection="1">
      <protection locked="0"/>
    </xf>
    <xf numFmtId="0" fontId="5" fillId="0" borderId="0" xfId="3" applyFont="1" applyProtection="1">
      <protection locked="0"/>
    </xf>
    <xf numFmtId="0" fontId="6" fillId="3" borderId="28" xfId="3" applyFill="1" applyBorder="1" applyProtection="1">
      <protection locked="0"/>
    </xf>
    <xf numFmtId="0" fontId="4" fillId="0" borderId="0" xfId="3" applyFont="1" applyAlignment="1" applyProtection="1">
      <protection locked="0"/>
    </xf>
    <xf numFmtId="0" fontId="6" fillId="0" borderId="0" xfId="3" applyBorder="1"/>
    <xf numFmtId="0" fontId="4" fillId="0" borderId="0" xfId="3" applyFont="1" applyBorder="1" applyAlignment="1" applyProtection="1">
      <protection locked="0"/>
    </xf>
    <xf numFmtId="0" fontId="4" fillId="0" borderId="0" xfId="3" applyFont="1" applyProtection="1">
      <protection locked="0"/>
    </xf>
    <xf numFmtId="1" fontId="16" fillId="2" borderId="21" xfId="0" applyNumberFormat="1" applyFont="1" applyFill="1" applyBorder="1" applyAlignment="1" applyProtection="1">
      <alignment vertical="center"/>
    </xf>
    <xf numFmtId="2" fontId="2" fillId="0" borderId="21" xfId="0" applyNumberFormat="1" applyFont="1" applyBorder="1" applyAlignment="1" applyProtection="1">
      <alignment horizontal="right"/>
    </xf>
    <xf numFmtId="0" fontId="7" fillId="2" borderId="0" xfId="3" applyFont="1" applyFill="1" applyAlignment="1" applyProtection="1">
      <alignment horizontal="center" wrapText="1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16" fillId="0" borderId="2" xfId="0" applyFont="1" applyFill="1" applyBorder="1" applyProtection="1"/>
    <xf numFmtId="0" fontId="15" fillId="3" borderId="30" xfId="0" applyFont="1" applyFill="1" applyBorder="1" applyAlignment="1" applyProtection="1">
      <alignment horizontal="center"/>
      <protection locked="0"/>
    </xf>
    <xf numFmtId="0" fontId="15" fillId="3" borderId="30" xfId="0" applyFont="1" applyFill="1" applyBorder="1" applyProtection="1">
      <protection locked="0"/>
    </xf>
    <xf numFmtId="0" fontId="15" fillId="3" borderId="2" xfId="0" applyFont="1" applyFill="1" applyBorder="1" applyProtection="1"/>
    <xf numFmtId="0" fontId="25" fillId="2" borderId="15" xfId="0" applyFont="1" applyFill="1" applyBorder="1" applyProtection="1">
      <protection locked="0"/>
    </xf>
    <xf numFmtId="0" fontId="26" fillId="2" borderId="15" xfId="0" applyFont="1" applyFill="1" applyBorder="1" applyProtection="1">
      <protection locked="0"/>
    </xf>
    <xf numFmtId="0" fontId="26" fillId="2" borderId="32" xfId="0" applyFont="1" applyFill="1" applyBorder="1" applyProtection="1"/>
    <xf numFmtId="0" fontId="26" fillId="2" borderId="0" xfId="0" applyFont="1" applyFill="1" applyProtection="1">
      <protection locked="0"/>
    </xf>
    <xf numFmtId="0" fontId="26" fillId="2" borderId="12" xfId="0" applyFont="1" applyFill="1" applyBorder="1" applyProtection="1">
      <protection locked="0"/>
    </xf>
    <xf numFmtId="0" fontId="26" fillId="2" borderId="16" xfId="0" applyFont="1" applyFill="1" applyBorder="1" applyProtection="1">
      <protection locked="0"/>
    </xf>
    <xf numFmtId="0" fontId="26" fillId="2" borderId="8" xfId="0" applyFont="1" applyFill="1" applyBorder="1" applyAlignment="1" applyProtection="1">
      <protection locked="0"/>
    </xf>
    <xf numFmtId="0" fontId="26" fillId="2" borderId="11" xfId="0" applyFont="1" applyFill="1" applyBorder="1" applyAlignment="1" applyProtection="1">
      <protection locked="0"/>
    </xf>
    <xf numFmtId="0" fontId="26" fillId="2" borderId="12" xfId="0" applyFont="1" applyFill="1" applyBorder="1" applyAlignment="1" applyProtection="1">
      <protection locked="0"/>
    </xf>
    <xf numFmtId="0" fontId="26" fillId="2" borderId="0" xfId="0" applyFont="1" applyFill="1" applyBorder="1" applyProtection="1">
      <protection locked="0"/>
    </xf>
    <xf numFmtId="0" fontId="26" fillId="2" borderId="0" xfId="0" applyFont="1" applyFill="1" applyBorder="1" applyProtection="1"/>
    <xf numFmtId="0" fontId="25" fillId="2" borderId="16" xfId="0" applyFont="1" applyFill="1" applyBorder="1" applyAlignment="1" applyProtection="1">
      <protection locked="0"/>
    </xf>
    <xf numFmtId="0" fontId="26" fillId="2" borderId="16" xfId="0" applyFont="1" applyFill="1" applyBorder="1" applyAlignment="1" applyProtection="1">
      <protection locked="0"/>
    </xf>
    <xf numFmtId="0" fontId="27" fillId="2" borderId="17" xfId="0" applyFont="1" applyFill="1" applyBorder="1" applyProtection="1">
      <protection locked="0"/>
    </xf>
    <xf numFmtId="0" fontId="28" fillId="2" borderId="16" xfId="0" applyFont="1" applyFill="1" applyBorder="1" applyProtection="1">
      <protection locked="0"/>
    </xf>
    <xf numFmtId="2" fontId="28" fillId="2" borderId="16" xfId="0" applyNumberFormat="1" applyFont="1" applyFill="1" applyBorder="1" applyAlignment="1" applyProtection="1">
      <alignment horizontal="center"/>
      <protection locked="0"/>
    </xf>
    <xf numFmtId="0" fontId="28" fillId="2" borderId="16" xfId="0" applyFont="1" applyFill="1" applyBorder="1" applyProtection="1"/>
    <xf numFmtId="0" fontId="28" fillId="2" borderId="32" xfId="0" applyFont="1" applyFill="1" applyBorder="1" applyProtection="1"/>
    <xf numFmtId="0" fontId="28" fillId="2" borderId="0" xfId="0" applyFont="1" applyFill="1" applyProtection="1">
      <protection locked="0"/>
    </xf>
    <xf numFmtId="0" fontId="28" fillId="3" borderId="36" xfId="0" applyFont="1" applyFill="1" applyBorder="1" applyProtection="1"/>
    <xf numFmtId="0" fontId="28" fillId="2" borderId="7" xfId="0" applyFont="1" applyFill="1" applyBorder="1" applyProtection="1">
      <protection locked="0"/>
    </xf>
    <xf numFmtId="0" fontId="28" fillId="2" borderId="8" xfId="0" applyFont="1" applyFill="1" applyBorder="1" applyAlignment="1" applyProtection="1">
      <protection locked="0"/>
    </xf>
    <xf numFmtId="0" fontId="28" fillId="2" borderId="8" xfId="0" applyFont="1" applyFill="1" applyBorder="1" applyProtection="1">
      <protection locked="0"/>
    </xf>
    <xf numFmtId="0" fontId="28" fillId="3" borderId="8" xfId="0" applyFont="1" applyFill="1" applyBorder="1" applyProtection="1">
      <protection locked="0"/>
    </xf>
    <xf numFmtId="0" fontId="28" fillId="3" borderId="8" xfId="0" applyFont="1" applyFill="1" applyBorder="1" applyProtection="1"/>
    <xf numFmtId="0" fontId="27" fillId="2" borderId="16" xfId="0" applyFont="1" applyFill="1" applyBorder="1" applyProtection="1">
      <protection locked="0"/>
    </xf>
    <xf numFmtId="0" fontId="28" fillId="2" borderId="10" xfId="0" applyFont="1" applyFill="1" applyBorder="1" applyAlignment="1" applyProtection="1">
      <protection locked="0"/>
    </xf>
    <xf numFmtId="0" fontId="28" fillId="2" borderId="1" xfId="0" applyFont="1" applyFill="1" applyBorder="1" applyAlignment="1" applyProtection="1">
      <protection locked="0"/>
    </xf>
    <xf numFmtId="0" fontId="28" fillId="3" borderId="1" xfId="0" applyFont="1" applyFill="1" applyBorder="1" applyAlignment="1" applyProtection="1">
      <protection locked="0"/>
    </xf>
    <xf numFmtId="0" fontId="28" fillId="2" borderId="1" xfId="0" applyFont="1" applyFill="1" applyBorder="1" applyProtection="1">
      <protection locked="0"/>
    </xf>
    <xf numFmtId="0" fontId="28" fillId="3" borderId="1" xfId="0" applyFont="1" applyFill="1" applyBorder="1" applyProtection="1"/>
    <xf numFmtId="0" fontId="28" fillId="2" borderId="7" xfId="0" applyFont="1" applyFill="1" applyBorder="1" applyAlignment="1" applyProtection="1">
      <alignment horizontal="center"/>
      <protection locked="0"/>
    </xf>
    <xf numFmtId="0" fontId="28" fillId="2" borderId="8" xfId="0" applyFont="1" applyFill="1" applyBorder="1" applyAlignment="1" applyProtection="1">
      <alignment horizontal="center"/>
      <protection locked="0"/>
    </xf>
    <xf numFmtId="0" fontId="28" fillId="2" borderId="0" xfId="0" applyFont="1" applyFill="1" applyBorder="1" applyProtection="1">
      <protection locked="0"/>
    </xf>
    <xf numFmtId="0" fontId="28" fillId="2" borderId="0" xfId="0" applyFont="1" applyFill="1" applyBorder="1" applyProtection="1"/>
    <xf numFmtId="2" fontId="28" fillId="3" borderId="1" xfId="0" applyNumberFormat="1" applyFont="1" applyFill="1" applyBorder="1" applyAlignment="1" applyProtection="1">
      <protection locked="0"/>
    </xf>
    <xf numFmtId="2" fontId="28" fillId="2" borderId="1" xfId="0" applyNumberFormat="1" applyFont="1" applyFill="1" applyBorder="1" applyAlignment="1" applyProtection="1">
      <protection locked="0"/>
    </xf>
    <xf numFmtId="0" fontId="28" fillId="2" borderId="7" xfId="0" applyFont="1" applyFill="1" applyBorder="1" applyAlignment="1" applyProtection="1">
      <protection locked="0"/>
    </xf>
    <xf numFmtId="2" fontId="28" fillId="2" borderId="8" xfId="0" applyNumberFormat="1" applyFont="1" applyFill="1" applyBorder="1" applyAlignment="1" applyProtection="1">
      <protection locked="0"/>
    </xf>
    <xf numFmtId="0" fontId="28" fillId="2" borderId="8" xfId="0" applyFont="1" applyFill="1" applyBorder="1" applyProtection="1"/>
    <xf numFmtId="0" fontId="27" fillId="2" borderId="17" xfId="0" applyFont="1" applyFill="1" applyBorder="1" applyAlignment="1" applyProtection="1">
      <protection locked="0"/>
    </xf>
    <xf numFmtId="0" fontId="27" fillId="2" borderId="16" xfId="0" applyFont="1" applyFill="1" applyBorder="1" applyAlignment="1" applyProtection="1">
      <protection locked="0"/>
    </xf>
    <xf numFmtId="0" fontId="28" fillId="2" borderId="16" xfId="0" applyFont="1" applyFill="1" applyBorder="1" applyAlignment="1" applyProtection="1">
      <protection locked="0"/>
    </xf>
    <xf numFmtId="0" fontId="28" fillId="2" borderId="2" xfId="0" applyFont="1" applyFill="1" applyBorder="1" applyAlignment="1" applyProtection="1">
      <protection locked="0"/>
    </xf>
    <xf numFmtId="0" fontId="28" fillId="3" borderId="2" xfId="0" applyFont="1" applyFill="1" applyBorder="1" applyAlignment="1" applyProtection="1">
      <protection locked="0"/>
    </xf>
    <xf numFmtId="0" fontId="28" fillId="3" borderId="0" xfId="0" applyFont="1" applyFill="1" applyBorder="1" applyAlignment="1" applyProtection="1">
      <protection locked="0"/>
    </xf>
    <xf numFmtId="0" fontId="28" fillId="2" borderId="0" xfId="0" applyFont="1" applyFill="1" applyBorder="1" applyAlignment="1" applyProtection="1">
      <protection locked="0"/>
    </xf>
    <xf numFmtId="0" fontId="28" fillId="3" borderId="0" xfId="0" applyFont="1" applyFill="1" applyBorder="1" applyProtection="1"/>
    <xf numFmtId="0" fontId="28" fillId="2" borderId="15" xfId="0" applyFont="1" applyFill="1" applyBorder="1" applyProtection="1">
      <protection locked="0"/>
    </xf>
    <xf numFmtId="0" fontId="28" fillId="2" borderId="29" xfId="0" applyFont="1" applyFill="1" applyBorder="1" applyAlignment="1" applyProtection="1">
      <protection locked="0"/>
    </xf>
    <xf numFmtId="0" fontId="28" fillId="2" borderId="30" xfId="0" applyFont="1" applyFill="1" applyBorder="1" applyAlignment="1" applyProtection="1">
      <protection locked="0"/>
    </xf>
    <xf numFmtId="0" fontId="27" fillId="2" borderId="29" xfId="0" applyFont="1" applyFill="1" applyBorder="1" applyAlignment="1" applyProtection="1">
      <protection locked="0"/>
    </xf>
    <xf numFmtId="0" fontId="27" fillId="2" borderId="30" xfId="0" applyFont="1" applyFill="1" applyBorder="1" applyAlignment="1" applyProtection="1">
      <protection locked="0"/>
    </xf>
    <xf numFmtId="0" fontId="28" fillId="2" borderId="2" xfId="0" applyFont="1" applyFill="1" applyBorder="1" applyProtection="1">
      <protection locked="0"/>
    </xf>
    <xf numFmtId="0" fontId="28" fillId="2" borderId="1" xfId="0" applyFont="1" applyFill="1" applyBorder="1" applyProtection="1"/>
    <xf numFmtId="0" fontId="28" fillId="2" borderId="30" xfId="0" applyFont="1" applyFill="1" applyBorder="1" applyProtection="1">
      <protection locked="0"/>
    </xf>
    <xf numFmtId="0" fontId="28" fillId="2" borderId="30" xfId="0" applyFont="1" applyFill="1" applyBorder="1" applyProtection="1"/>
    <xf numFmtId="0" fontId="28" fillId="2" borderId="2" xfId="0" applyFont="1" applyFill="1" applyBorder="1" applyProtection="1"/>
    <xf numFmtId="0" fontId="28" fillId="2" borderId="42" xfId="0" applyFont="1" applyFill="1" applyBorder="1" applyProtection="1"/>
    <xf numFmtId="0" fontId="27" fillId="2" borderId="6" xfId="0" applyFont="1" applyFill="1" applyBorder="1" applyProtection="1">
      <protection locked="0"/>
    </xf>
    <xf numFmtId="0" fontId="28" fillId="2" borderId="2" xfId="0" applyFont="1" applyFill="1" applyBorder="1" applyAlignment="1" applyProtection="1">
      <alignment horizontal="center"/>
      <protection locked="0"/>
    </xf>
    <xf numFmtId="0" fontId="28" fillId="2" borderId="3" xfId="0" applyFont="1" applyFill="1" applyBorder="1" applyProtection="1"/>
    <xf numFmtId="0" fontId="28" fillId="3" borderId="37" xfId="0" applyFont="1" applyFill="1" applyBorder="1" applyProtection="1"/>
    <xf numFmtId="0" fontId="28" fillId="2" borderId="6" xfId="0" applyFont="1" applyFill="1" applyBorder="1" applyProtection="1">
      <protection locked="0"/>
    </xf>
    <xf numFmtId="0" fontId="28" fillId="2" borderId="14" xfId="0" applyFont="1" applyFill="1" applyBorder="1" applyProtection="1"/>
    <xf numFmtId="0" fontId="28" fillId="3" borderId="2" xfId="0" applyFont="1" applyFill="1" applyBorder="1" applyProtection="1">
      <protection locked="0"/>
    </xf>
    <xf numFmtId="0" fontId="28" fillId="3" borderId="3" xfId="0" applyFont="1" applyFill="1" applyBorder="1" applyProtection="1"/>
    <xf numFmtId="0" fontId="26" fillId="2" borderId="17" xfId="0" applyFont="1" applyFill="1" applyBorder="1" applyProtection="1">
      <protection locked="0"/>
    </xf>
    <xf numFmtId="0" fontId="26" fillId="2" borderId="1" xfId="0" applyFont="1" applyFill="1" applyBorder="1" applyAlignment="1" applyProtection="1">
      <protection locked="0"/>
    </xf>
    <xf numFmtId="0" fontId="26" fillId="2" borderId="1" xfId="0" applyFont="1" applyFill="1" applyBorder="1" applyProtection="1">
      <protection locked="0"/>
    </xf>
    <xf numFmtId="2" fontId="28" fillId="2" borderId="0" xfId="0" applyNumberFormat="1" applyFont="1" applyFill="1" applyProtection="1">
      <protection locked="0"/>
    </xf>
    <xf numFmtId="2" fontId="28" fillId="3" borderId="10" xfId="0" applyNumberFormat="1" applyFont="1" applyFill="1" applyBorder="1" applyAlignment="1" applyProtection="1">
      <protection locked="0"/>
    </xf>
    <xf numFmtId="0" fontId="28" fillId="2" borderId="1" xfId="0" applyFont="1" applyFill="1" applyBorder="1" applyAlignment="1" applyProtection="1">
      <alignment horizontal="center"/>
      <protection locked="0"/>
    </xf>
    <xf numFmtId="10" fontId="28" fillId="2" borderId="1" xfId="0" applyNumberFormat="1" applyFont="1" applyFill="1" applyBorder="1" applyAlignment="1" applyProtection="1">
      <protection locked="0"/>
    </xf>
    <xf numFmtId="0" fontId="28" fillId="2" borderId="4" xfId="0" applyFont="1" applyFill="1" applyBorder="1" applyAlignment="1" applyProtection="1">
      <protection locked="0"/>
    </xf>
    <xf numFmtId="0" fontId="28" fillId="3" borderId="10" xfId="0" applyFont="1" applyFill="1" applyBorder="1" applyAlignment="1" applyProtection="1">
      <protection locked="0"/>
    </xf>
    <xf numFmtId="0" fontId="0" fillId="2" borderId="3" xfId="0" applyFill="1" applyBorder="1" applyProtection="1"/>
    <xf numFmtId="0" fontId="0" fillId="0" borderId="43" xfId="0" applyFill="1" applyBorder="1" applyProtection="1"/>
    <xf numFmtId="49" fontId="0" fillId="0" borderId="0" xfId="0" applyNumberFormat="1" applyFont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29" fillId="0" borderId="5" xfId="0" applyFont="1" applyFill="1" applyBorder="1" applyProtection="1">
      <protection locked="0"/>
    </xf>
    <xf numFmtId="1" fontId="29" fillId="0" borderId="0" xfId="0" applyNumberFormat="1" applyFont="1" applyProtection="1">
      <protection locked="0"/>
    </xf>
    <xf numFmtId="0" fontId="29" fillId="0" borderId="0" xfId="0" applyFont="1" applyProtection="1">
      <protection locked="0"/>
    </xf>
    <xf numFmtId="2" fontId="29" fillId="0" borderId="0" xfId="0" applyNumberFormat="1" applyFont="1" applyProtection="1">
      <protection locked="0"/>
    </xf>
    <xf numFmtId="0" fontId="30" fillId="0" borderId="31" xfId="0" applyFont="1" applyBorder="1" applyAlignment="1" applyProtection="1"/>
    <xf numFmtId="2" fontId="30" fillId="0" borderId="33" xfId="0" applyNumberFormat="1" applyFont="1" applyBorder="1" applyAlignment="1" applyProtection="1">
      <alignment horizontal="center"/>
    </xf>
    <xf numFmtId="0" fontId="31" fillId="0" borderId="5" xfId="0" applyFont="1" applyFill="1" applyBorder="1" applyProtection="1">
      <protection locked="0"/>
    </xf>
    <xf numFmtId="0" fontId="31" fillId="0" borderId="0" xfId="0" applyFont="1" applyProtection="1">
      <protection locked="0"/>
    </xf>
    <xf numFmtId="1" fontId="0" fillId="3" borderId="3" xfId="0" applyNumberFormat="1" applyFill="1" applyBorder="1" applyProtection="1"/>
    <xf numFmtId="2" fontId="2" fillId="3" borderId="23" xfId="0" applyNumberFormat="1" applyFont="1" applyFill="1" applyBorder="1" applyAlignment="1" applyProtection="1">
      <alignment horizontal="right"/>
    </xf>
    <xf numFmtId="2" fontId="2" fillId="0" borderId="23" xfId="0" applyNumberFormat="1" applyFont="1" applyBorder="1" applyAlignment="1" applyProtection="1">
      <alignment horizontal="right"/>
    </xf>
    <xf numFmtId="2" fontId="0" fillId="3" borderId="2" xfId="0" applyNumberFormat="1" applyFill="1" applyBorder="1" applyProtection="1">
      <protection locked="0"/>
    </xf>
    <xf numFmtId="4" fontId="0" fillId="0" borderId="21" xfId="0" applyNumberFormat="1" applyFill="1" applyBorder="1" applyProtection="1"/>
    <xf numFmtId="1" fontId="2" fillId="0" borderId="23" xfId="0" applyNumberFormat="1" applyFont="1" applyBorder="1" applyAlignment="1" applyProtection="1">
      <alignment horizontal="right" vertical="center"/>
    </xf>
    <xf numFmtId="0" fontId="0" fillId="2" borderId="23" xfId="0" applyFill="1" applyBorder="1" applyProtection="1"/>
    <xf numFmtId="0" fontId="0" fillId="2" borderId="32" xfId="0" applyFill="1" applyBorder="1" applyProtection="1"/>
    <xf numFmtId="0" fontId="0" fillId="2" borderId="7" xfId="0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2" fontId="0" fillId="2" borderId="8" xfId="0" applyNumberFormat="1" applyFill="1" applyBorder="1" applyAlignment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0" fontId="0" fillId="3" borderId="8" xfId="0" applyFill="1" applyBorder="1" applyProtection="1"/>
    <xf numFmtId="0" fontId="0" fillId="2" borderId="44" xfId="0" applyFill="1" applyBorder="1" applyProtection="1"/>
    <xf numFmtId="0" fontId="20" fillId="2" borderId="20" xfId="0" applyFont="1" applyFill="1" applyBorder="1" applyProtection="1">
      <protection locked="0"/>
    </xf>
    <xf numFmtId="0" fontId="8" fillId="0" borderId="31" xfId="3" applyFont="1" applyBorder="1" applyAlignment="1" applyProtection="1">
      <alignment horizontal="center" vertical="center"/>
      <protection locked="0"/>
    </xf>
    <xf numFmtId="2" fontId="8" fillId="0" borderId="37" xfId="3" applyNumberFormat="1" applyFont="1" applyBorder="1" applyAlignment="1" applyProtection="1">
      <alignment horizontal="center" vertical="center"/>
    </xf>
    <xf numFmtId="0" fontId="12" fillId="0" borderId="0" xfId="3" applyFont="1" applyBorder="1" applyAlignment="1">
      <alignment horizontal="center"/>
    </xf>
    <xf numFmtId="0" fontId="7" fillId="0" borderId="0" xfId="3" applyFont="1" applyBorder="1" applyAlignment="1" applyProtection="1">
      <alignment horizontal="center" wrapText="1"/>
      <protection locked="0"/>
    </xf>
    <xf numFmtId="2" fontId="7" fillId="0" borderId="0" xfId="3" applyNumberFormat="1" applyFont="1" applyBorder="1" applyAlignment="1" applyProtection="1">
      <alignment horizontal="center" wrapText="1"/>
      <protection locked="0"/>
    </xf>
    <xf numFmtId="0" fontId="6" fillId="2" borderId="8" xfId="3" applyFill="1" applyBorder="1" applyAlignment="1" applyProtection="1">
      <alignment horizontal="left"/>
      <protection locked="0"/>
    </xf>
    <xf numFmtId="0" fontId="6" fillId="2" borderId="64" xfId="3" applyFill="1" applyBorder="1" applyAlignment="1" applyProtection="1">
      <alignment horizontal="center"/>
      <protection locked="0"/>
    </xf>
    <xf numFmtId="0" fontId="6" fillId="2" borderId="65" xfId="3" applyFill="1" applyBorder="1" applyProtection="1">
      <protection locked="0"/>
    </xf>
    <xf numFmtId="49" fontId="6" fillId="2" borderId="65" xfId="3" applyNumberFormat="1" applyFill="1" applyBorder="1" applyProtection="1">
      <protection locked="0"/>
    </xf>
    <xf numFmtId="0" fontId="6" fillId="2" borderId="40" xfId="3" applyFill="1" applyBorder="1" applyProtection="1"/>
    <xf numFmtId="0" fontId="6" fillId="3" borderId="8" xfId="3" applyFill="1" applyBorder="1" applyProtection="1">
      <protection locked="0"/>
    </xf>
    <xf numFmtId="0" fontId="0" fillId="0" borderId="17" xfId="3" applyFont="1" applyFill="1" applyBorder="1" applyProtection="1">
      <protection locked="0"/>
    </xf>
    <xf numFmtId="0" fontId="0" fillId="0" borderId="10" xfId="3" applyFont="1" applyFill="1" applyBorder="1" applyProtection="1">
      <protection locked="0"/>
    </xf>
    <xf numFmtId="0" fontId="6" fillId="0" borderId="2" xfId="3" applyFill="1" applyBorder="1" applyProtection="1">
      <protection locked="0"/>
    </xf>
    <xf numFmtId="2" fontId="6" fillId="2" borderId="34" xfId="3" applyNumberFormat="1" applyFill="1" applyBorder="1" applyProtection="1">
      <protection locked="0"/>
    </xf>
    <xf numFmtId="0" fontId="0" fillId="0" borderId="6" xfId="3" applyFont="1" applyFill="1" applyBorder="1" applyProtection="1">
      <protection locked="0"/>
    </xf>
    <xf numFmtId="2" fontId="2" fillId="0" borderId="23" xfId="3" applyNumberFormat="1" applyFont="1" applyFill="1" applyBorder="1" applyProtection="1"/>
    <xf numFmtId="2" fontId="6" fillId="0" borderId="0" xfId="3" applyNumberFormat="1" applyFill="1" applyBorder="1" applyProtection="1">
      <protection locked="0"/>
    </xf>
    <xf numFmtId="0" fontId="0" fillId="0" borderId="0" xfId="3" applyFont="1"/>
    <xf numFmtId="0" fontId="16" fillId="2" borderId="17" xfId="0" applyFont="1" applyFill="1" applyBorder="1" applyAlignment="1" applyProtection="1">
      <protection locked="0"/>
    </xf>
    <xf numFmtId="0" fontId="15" fillId="2" borderId="60" xfId="0" applyFont="1" applyFill="1" applyBorder="1" applyAlignment="1" applyProtection="1">
      <alignment horizontal="center"/>
      <protection locked="0"/>
    </xf>
    <xf numFmtId="0" fontId="15" fillId="2" borderId="60" xfId="0" applyFont="1" applyFill="1" applyBorder="1" applyProtection="1">
      <protection locked="0"/>
    </xf>
    <xf numFmtId="0" fontId="15" fillId="2" borderId="61" xfId="0" applyFont="1" applyFill="1" applyBorder="1" applyProtection="1">
      <protection locked="0"/>
    </xf>
    <xf numFmtId="49" fontId="15" fillId="2" borderId="66" xfId="0" applyNumberFormat="1" applyFont="1" applyFill="1" applyBorder="1" applyAlignment="1" applyProtection="1">
      <alignment horizontal="right"/>
      <protection locked="0"/>
    </xf>
    <xf numFmtId="49" fontId="15" fillId="2" borderId="67" xfId="0" applyNumberFormat="1" applyFont="1" applyFill="1" applyBorder="1" applyAlignment="1" applyProtection="1">
      <alignment horizontal="right"/>
      <protection locked="0"/>
    </xf>
    <xf numFmtId="0" fontId="15" fillId="2" borderId="68" xfId="0" applyFont="1" applyFill="1" applyBorder="1" applyProtection="1">
      <protection locked="0"/>
    </xf>
    <xf numFmtId="0" fontId="15" fillId="2" borderId="37" xfId="0" applyFont="1" applyFill="1" applyBorder="1" applyProtection="1"/>
    <xf numFmtId="0" fontId="15" fillId="2" borderId="69" xfId="0" applyFont="1" applyFill="1" applyBorder="1" applyProtection="1">
      <protection locked="0"/>
    </xf>
    <xf numFmtId="0" fontId="17" fillId="2" borderId="10" xfId="0" applyFont="1" applyFill="1" applyBorder="1" applyAlignment="1" applyProtection="1">
      <protection locked="0"/>
    </xf>
    <xf numFmtId="165" fontId="15" fillId="2" borderId="2" xfId="0" applyNumberFormat="1" applyFont="1" applyFill="1" applyBorder="1" applyProtection="1">
      <protection locked="0"/>
    </xf>
    <xf numFmtId="165" fontId="15" fillId="2" borderId="1" xfId="0" applyNumberFormat="1" applyFont="1" applyFill="1" applyBorder="1" applyProtection="1">
      <protection locked="0"/>
    </xf>
    <xf numFmtId="0" fontId="15" fillId="2" borderId="5" xfId="0" applyFont="1" applyFill="1" applyBorder="1" applyProtection="1"/>
    <xf numFmtId="0" fontId="15" fillId="2" borderId="0" xfId="0" applyFont="1" applyFill="1" applyBorder="1" applyAlignment="1" applyProtection="1">
      <alignment horizontal="left"/>
      <protection locked="0"/>
    </xf>
    <xf numFmtId="0" fontId="17" fillId="2" borderId="10" xfId="0" applyFont="1" applyFill="1" applyBorder="1" applyAlignment="1" applyProtection="1">
      <alignment horizontal="left"/>
      <protection locked="0"/>
    </xf>
    <xf numFmtId="0" fontId="17" fillId="2" borderId="4" xfId="0" applyFont="1" applyFill="1" applyBorder="1" applyAlignment="1" applyProtection="1">
      <alignment horizontal="left"/>
      <protection locked="0"/>
    </xf>
    <xf numFmtId="0" fontId="15" fillId="2" borderId="45" xfId="0" applyFont="1" applyFill="1" applyBorder="1" applyProtection="1"/>
    <xf numFmtId="0" fontId="15" fillId="2" borderId="9" xfId="0" applyFont="1" applyFill="1" applyBorder="1" applyProtection="1"/>
    <xf numFmtId="0" fontId="15" fillId="2" borderId="0" xfId="0" applyFont="1" applyFill="1" applyBorder="1" applyAlignment="1" applyProtection="1">
      <alignment horizontal="center"/>
      <protection locked="0"/>
    </xf>
    <xf numFmtId="2" fontId="15" fillId="3" borderId="37" xfId="0" applyNumberFormat="1" applyFont="1" applyFill="1" applyBorder="1" applyProtection="1"/>
    <xf numFmtId="165" fontId="15" fillId="3" borderId="1" xfId="0" applyNumberFormat="1" applyFont="1" applyFill="1" applyBorder="1" applyProtection="1">
      <protection locked="0"/>
    </xf>
    <xf numFmtId="2" fontId="15" fillId="3" borderId="33" xfId="0" applyNumberFormat="1" applyFont="1" applyFill="1" applyBorder="1" applyProtection="1"/>
    <xf numFmtId="0" fontId="15" fillId="3" borderId="3" xfId="0" applyFont="1" applyFill="1" applyBorder="1" applyProtection="1">
      <protection locked="0"/>
    </xf>
    <xf numFmtId="4" fontId="16" fillId="0" borderId="21" xfId="0" applyNumberFormat="1" applyFont="1" applyFill="1" applyBorder="1" applyProtection="1"/>
    <xf numFmtId="4" fontId="16" fillId="2" borderId="21" xfId="0" applyNumberFormat="1" applyFont="1" applyFill="1" applyBorder="1" applyProtection="1">
      <protection locked="0"/>
    </xf>
    <xf numFmtId="2" fontId="16" fillId="0" borderId="21" xfId="0" applyNumberFormat="1" applyFont="1" applyBorder="1" applyAlignment="1" applyProtection="1">
      <alignment horizontal="center" vertical="center"/>
    </xf>
    <xf numFmtId="2" fontId="16" fillId="2" borderId="31" xfId="0" applyNumberFormat="1" applyFont="1" applyFill="1" applyBorder="1" applyAlignment="1" applyProtection="1">
      <alignment horizontal="right" vertical="center"/>
    </xf>
    <xf numFmtId="2" fontId="16" fillId="0" borderId="23" xfId="0" applyNumberFormat="1" applyFont="1" applyBorder="1" applyAlignment="1" applyProtection="1">
      <alignment horizontal="right" vertical="center"/>
    </xf>
    <xf numFmtId="2" fontId="16" fillId="0" borderId="21" xfId="0" applyNumberFormat="1" applyFont="1" applyBorder="1" applyAlignment="1" applyProtection="1">
      <alignment horizontal="right" vertical="center"/>
    </xf>
    <xf numFmtId="2" fontId="8" fillId="0" borderId="31" xfId="3" applyNumberFormat="1" applyFont="1" applyBorder="1" applyAlignment="1" applyProtection="1">
      <alignment horizontal="center" vertical="center"/>
      <protection locked="0"/>
    </xf>
    <xf numFmtId="2" fontId="13" fillId="0" borderId="37" xfId="3" applyNumberFormat="1" applyFont="1" applyBorder="1" applyAlignment="1">
      <alignment horizontal="center" vertical="center" wrapText="1"/>
    </xf>
    <xf numFmtId="2" fontId="22" fillId="0" borderId="37" xfId="3" applyNumberFormat="1" applyFont="1" applyBorder="1" applyAlignment="1">
      <alignment horizontal="center" vertical="center" wrapText="1"/>
    </xf>
    <xf numFmtId="0" fontId="13" fillId="0" borderId="46" xfId="3" applyFont="1" applyBorder="1" applyAlignment="1">
      <alignment horizontal="center" vertical="center" wrapText="1"/>
    </xf>
    <xf numFmtId="0" fontId="8" fillId="0" borderId="31" xfId="3" applyFont="1" applyBorder="1" applyAlignment="1">
      <alignment horizontal="center" vertical="center" wrapText="1"/>
    </xf>
    <xf numFmtId="2" fontId="0" fillId="0" borderId="0" xfId="0" applyNumberFormat="1"/>
    <xf numFmtId="0" fontId="12" fillId="0" borderId="1" xfId="3" applyFont="1" applyBorder="1" applyAlignment="1">
      <alignment vertical="center" wrapText="1"/>
    </xf>
    <xf numFmtId="0" fontId="12" fillId="0" borderId="28" xfId="3" applyFont="1" applyBorder="1" applyAlignment="1">
      <alignment vertical="center" wrapText="1"/>
    </xf>
    <xf numFmtId="0" fontId="2" fillId="0" borderId="1" xfId="3" applyFont="1" applyBorder="1" applyAlignment="1"/>
    <xf numFmtId="0" fontId="2" fillId="0" borderId="28" xfId="3" applyFont="1" applyBorder="1" applyAlignment="1"/>
    <xf numFmtId="0" fontId="15" fillId="2" borderId="1" xfId="0" applyFont="1" applyFill="1" applyBorder="1" applyAlignment="1" applyProtection="1">
      <alignment horizontal="center"/>
      <protection locked="0"/>
    </xf>
    <xf numFmtId="0" fontId="15" fillId="2" borderId="2" xfId="0" applyFont="1" applyFill="1" applyBorder="1" applyAlignment="1" applyProtection="1">
      <alignment horizontal="center"/>
      <protection locked="0"/>
    </xf>
    <xf numFmtId="0" fontId="15" fillId="3" borderId="1" xfId="0" applyFont="1" applyFill="1" applyBorder="1" applyAlignment="1" applyProtection="1">
      <alignment horizontal="center"/>
      <protection locked="0"/>
    </xf>
    <xf numFmtId="0" fontId="15" fillId="2" borderId="10" xfId="0" applyFont="1" applyFill="1" applyBorder="1" applyAlignment="1" applyProtection="1">
      <alignment horizontal="left"/>
      <protection locked="0"/>
    </xf>
    <xf numFmtId="2" fontId="16" fillId="2" borderId="31" xfId="0" applyNumberFormat="1" applyFont="1" applyFill="1" applyBorder="1" applyAlignment="1" applyProtection="1">
      <alignment horizontal="right"/>
    </xf>
    <xf numFmtId="165" fontId="15" fillId="3" borderId="2" xfId="0" applyNumberFormat="1" applyFont="1" applyFill="1" applyBorder="1" applyProtection="1">
      <protection locked="0"/>
    </xf>
    <xf numFmtId="0" fontId="17" fillId="2" borderId="6" xfId="0" applyFont="1" applyFill="1" applyBorder="1" applyAlignment="1" applyProtection="1">
      <alignment horizontal="left"/>
      <protection locked="0"/>
    </xf>
    <xf numFmtId="2" fontId="15" fillId="2" borderId="47" xfId="0" applyNumberFormat="1" applyFont="1" applyFill="1" applyBorder="1" applyProtection="1"/>
    <xf numFmtId="0" fontId="15" fillId="2" borderId="0" xfId="0" applyFont="1" applyFill="1" applyBorder="1" applyAlignment="1" applyProtection="1">
      <protection locked="0"/>
    </xf>
    <xf numFmtId="0" fontId="15" fillId="3" borderId="0" xfId="0" applyFont="1" applyFill="1" applyBorder="1" applyAlignment="1" applyProtection="1">
      <alignment horizontal="center"/>
      <protection locked="0"/>
    </xf>
    <xf numFmtId="165" fontId="15" fillId="3" borderId="0" xfId="0" applyNumberFormat="1" applyFont="1" applyFill="1" applyBorder="1" applyProtection="1">
      <protection locked="0"/>
    </xf>
    <xf numFmtId="165" fontId="15" fillId="2" borderId="0" xfId="0" applyNumberFormat="1" applyFont="1" applyFill="1" applyBorder="1" applyProtection="1">
      <protection locked="0"/>
    </xf>
    <xf numFmtId="2" fontId="15" fillId="3" borderId="0" xfId="0" applyNumberFormat="1" applyFont="1" applyFill="1" applyBorder="1" applyProtection="1"/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16" fillId="2" borderId="10" xfId="0" applyFont="1" applyFill="1" applyBorder="1" applyAlignment="1" applyProtection="1">
      <protection locked="0"/>
    </xf>
    <xf numFmtId="2" fontId="15" fillId="3" borderId="3" xfId="0" applyNumberFormat="1" applyFont="1" applyFill="1" applyBorder="1" applyProtection="1">
      <protection locked="0"/>
    </xf>
    <xf numFmtId="2" fontId="15" fillId="3" borderId="31" xfId="0" applyNumberFormat="1" applyFont="1" applyFill="1" applyBorder="1" applyProtection="1"/>
    <xf numFmtId="0" fontId="16" fillId="2" borderId="29" xfId="0" applyFont="1" applyFill="1" applyBorder="1" applyAlignment="1" applyProtection="1">
      <protection locked="0"/>
    </xf>
    <xf numFmtId="0" fontId="25" fillId="2" borderId="30" xfId="0" applyFont="1" applyFill="1" applyBorder="1" applyAlignment="1" applyProtection="1">
      <protection locked="0"/>
    </xf>
    <xf numFmtId="0" fontId="26" fillId="2" borderId="30" xfId="0" applyFont="1" applyFill="1" applyBorder="1" applyAlignment="1" applyProtection="1">
      <protection locked="0"/>
    </xf>
    <xf numFmtId="0" fontId="26" fillId="2" borderId="30" xfId="0" applyFont="1" applyFill="1" applyBorder="1" applyProtection="1">
      <protection locked="0"/>
    </xf>
    <xf numFmtId="0" fontId="26" fillId="2" borderId="30" xfId="0" applyFont="1" applyFill="1" applyBorder="1" applyProtection="1"/>
    <xf numFmtId="0" fontId="18" fillId="0" borderId="48" xfId="0" applyFont="1" applyFill="1" applyBorder="1" applyProtection="1"/>
    <xf numFmtId="0" fontId="18" fillId="0" borderId="49" xfId="0" applyFont="1" applyFill="1" applyBorder="1" applyAlignment="1" applyProtection="1"/>
    <xf numFmtId="0" fontId="18" fillId="0" borderId="49" xfId="0" applyFont="1" applyFill="1" applyBorder="1" applyProtection="1"/>
    <xf numFmtId="0" fontId="18" fillId="4" borderId="49" xfId="0" applyFont="1" applyFill="1" applyBorder="1" applyAlignment="1" applyProtection="1">
      <alignment horizontal="center"/>
    </xf>
    <xf numFmtId="0" fontId="18" fillId="4" borderId="49" xfId="0" applyFont="1" applyFill="1" applyBorder="1" applyProtection="1">
      <protection locked="0"/>
    </xf>
    <xf numFmtId="0" fontId="18" fillId="3" borderId="49" xfId="0" applyFont="1" applyFill="1" applyBorder="1" applyProtection="1"/>
    <xf numFmtId="0" fontId="17" fillId="2" borderId="70" xfId="0" applyFont="1" applyFill="1" applyBorder="1" applyProtection="1"/>
    <xf numFmtId="0" fontId="18" fillId="2" borderId="71" xfId="0" applyFont="1" applyFill="1" applyBorder="1" applyProtection="1"/>
    <xf numFmtId="0" fontId="18" fillId="0" borderId="71" xfId="0" applyFont="1" applyFill="1" applyBorder="1" applyProtection="1"/>
    <xf numFmtId="0" fontId="2" fillId="2" borderId="10" xfId="0" applyFont="1" applyFill="1" applyBorder="1" applyProtection="1">
      <protection locked="0"/>
    </xf>
    <xf numFmtId="0" fontId="0" fillId="3" borderId="28" xfId="0" applyFill="1" applyBorder="1" applyProtection="1"/>
    <xf numFmtId="0" fontId="6" fillId="2" borderId="1" xfId="3" applyFill="1" applyBorder="1" applyAlignment="1" applyProtection="1">
      <alignment horizontal="left"/>
      <protection locked="0"/>
    </xf>
    <xf numFmtId="0" fontId="6" fillId="2" borderId="62" xfId="3" applyFill="1" applyBorder="1" applyAlignment="1" applyProtection="1">
      <alignment horizontal="center"/>
      <protection locked="0"/>
    </xf>
    <xf numFmtId="0" fontId="6" fillId="2" borderId="63" xfId="3" applyFill="1" applyBorder="1" applyProtection="1">
      <protection locked="0"/>
    </xf>
    <xf numFmtId="49" fontId="6" fillId="2" borderId="63" xfId="3" applyNumberFormat="1" applyFill="1" applyBorder="1" applyProtection="1">
      <protection locked="0"/>
    </xf>
    <xf numFmtId="0" fontId="6" fillId="2" borderId="28" xfId="3" applyFill="1" applyBorder="1" applyProtection="1"/>
    <xf numFmtId="1" fontId="6" fillId="3" borderId="28" xfId="3" applyNumberFormat="1" applyFill="1" applyBorder="1" applyProtection="1"/>
    <xf numFmtId="2" fontId="7" fillId="0" borderId="0" xfId="3" applyNumberFormat="1" applyFont="1" applyAlignment="1" applyProtection="1">
      <alignment wrapText="1"/>
      <protection locked="0"/>
    </xf>
    <xf numFmtId="0" fontId="13" fillId="0" borderId="37" xfId="1" applyFont="1" applyBorder="1" applyAlignment="1">
      <alignment vertical="top" wrapText="1"/>
    </xf>
    <xf numFmtId="1" fontId="13" fillId="0" borderId="31" xfId="3" applyNumberFormat="1" applyFont="1" applyBorder="1" applyAlignment="1">
      <alignment horizontal="center" vertical="center" wrapText="1"/>
    </xf>
    <xf numFmtId="0" fontId="12" fillId="0" borderId="35" xfId="3" applyFont="1" applyBorder="1" applyAlignment="1">
      <alignment horizontal="center" vertical="center" wrapText="1"/>
    </xf>
    <xf numFmtId="0" fontId="6" fillId="0" borderId="27" xfId="3" applyBorder="1" applyProtection="1">
      <protection locked="0"/>
    </xf>
    <xf numFmtId="0" fontId="2" fillId="0" borderId="14" xfId="3" applyFont="1" applyBorder="1" applyAlignment="1"/>
    <xf numFmtId="0" fontId="6" fillId="0" borderId="14" xfId="3" applyBorder="1"/>
    <xf numFmtId="0" fontId="3" fillId="0" borderId="19" xfId="3" applyFont="1" applyBorder="1" applyAlignment="1" applyProtection="1">
      <alignment horizontal="center"/>
      <protection locked="0"/>
    </xf>
    <xf numFmtId="0" fontId="6" fillId="0" borderId="63" xfId="3" applyFont="1" applyFill="1" applyBorder="1" applyProtection="1">
      <protection locked="0"/>
    </xf>
    <xf numFmtId="49" fontId="6" fillId="0" borderId="63" xfId="3" applyNumberFormat="1" applyFont="1" applyFill="1" applyBorder="1" applyProtection="1">
      <protection locked="0"/>
    </xf>
    <xf numFmtId="0" fontId="0" fillId="5" borderId="0" xfId="0" applyFill="1"/>
    <xf numFmtId="2" fontId="2" fillId="0" borderId="21" xfId="3" applyNumberFormat="1" applyFont="1" applyFill="1" applyBorder="1" applyProtection="1"/>
    <xf numFmtId="49" fontId="15" fillId="0" borderId="0" xfId="0" applyNumberFormat="1" applyFont="1" applyAlignment="1" applyProtection="1">
      <alignment horizontal="right"/>
      <protection locked="0"/>
    </xf>
    <xf numFmtId="2" fontId="6" fillId="0" borderId="73" xfId="3" applyNumberFormat="1" applyFill="1" applyBorder="1" applyProtection="1">
      <protection locked="0"/>
    </xf>
    <xf numFmtId="2" fontId="28" fillId="2" borderId="30" xfId="0" applyNumberFormat="1" applyFont="1" applyFill="1" applyBorder="1" applyAlignment="1" applyProtection="1">
      <protection locked="0"/>
    </xf>
    <xf numFmtId="2" fontId="15" fillId="3" borderId="2" xfId="0" applyNumberFormat="1" applyFont="1" applyFill="1" applyBorder="1" applyProtection="1"/>
    <xf numFmtId="2" fontId="16" fillId="2" borderId="1" xfId="0" applyNumberFormat="1" applyFont="1" applyFill="1" applyBorder="1" applyProtection="1"/>
    <xf numFmtId="49" fontId="0" fillId="0" borderId="0" xfId="0" applyNumberFormat="1" applyAlignment="1" applyProtection="1">
      <alignment horizontal="right"/>
      <protection locked="0"/>
    </xf>
    <xf numFmtId="49" fontId="15" fillId="0" borderId="0" xfId="0" applyNumberFormat="1" applyFont="1" applyAlignment="1" applyProtection="1">
      <alignment horizontal="right"/>
      <protection locked="0"/>
    </xf>
    <xf numFmtId="49" fontId="15" fillId="2" borderId="61" xfId="0" applyNumberFormat="1" applyFont="1" applyFill="1" applyBorder="1" applyAlignment="1" applyProtection="1">
      <alignment horizontal="right"/>
      <protection locked="0"/>
    </xf>
    <xf numFmtId="0" fontId="2" fillId="0" borderId="10" xfId="3" applyFont="1" applyFill="1" applyBorder="1" applyProtection="1">
      <protection locked="0"/>
    </xf>
    <xf numFmtId="2" fontId="0" fillId="0" borderId="0" xfId="0" applyNumberFormat="1" applyProtection="1">
      <protection locked="0"/>
    </xf>
    <xf numFmtId="0" fontId="0" fillId="0" borderId="28" xfId="0" applyFill="1" applyBorder="1" applyProtection="1">
      <protection locked="0"/>
    </xf>
    <xf numFmtId="2" fontId="2" fillId="0" borderId="32" xfId="0" applyNumberFormat="1" applyFont="1" applyBorder="1" applyAlignment="1" applyProtection="1">
      <alignment horizontal="right"/>
    </xf>
    <xf numFmtId="0" fontId="15" fillId="2" borderId="74" xfId="0" applyFont="1" applyFill="1" applyBorder="1" applyProtection="1"/>
    <xf numFmtId="0" fontId="0" fillId="3" borderId="36" xfId="0" applyFont="1" applyFill="1" applyBorder="1" applyProtection="1"/>
    <xf numFmtId="0" fontId="0" fillId="2" borderId="36" xfId="0" applyFont="1" applyFill="1" applyBorder="1" applyProtection="1"/>
    <xf numFmtId="0" fontId="0" fillId="2" borderId="29" xfId="0" applyFont="1" applyFill="1" applyBorder="1" applyProtection="1">
      <protection locked="0"/>
    </xf>
    <xf numFmtId="0" fontId="0" fillId="2" borderId="30" xfId="0" applyFont="1" applyFill="1" applyBorder="1" applyAlignment="1" applyProtection="1">
      <protection locked="0"/>
    </xf>
    <xf numFmtId="0" fontId="0" fillId="3" borderId="30" xfId="0" applyFont="1" applyFill="1" applyBorder="1" applyAlignment="1" applyProtection="1">
      <protection locked="0"/>
    </xf>
    <xf numFmtId="0" fontId="0" fillId="3" borderId="30" xfId="0" applyFont="1" applyFill="1" applyBorder="1" applyAlignment="1" applyProtection="1">
      <alignment horizontal="center"/>
      <protection locked="0"/>
    </xf>
    <xf numFmtId="0" fontId="0" fillId="2" borderId="30" xfId="0" applyFont="1" applyFill="1" applyBorder="1" applyAlignment="1" applyProtection="1">
      <alignment horizontal="center"/>
      <protection locked="0"/>
    </xf>
    <xf numFmtId="0" fontId="0" fillId="2" borderId="30" xfId="0" applyFont="1" applyFill="1" applyBorder="1" applyProtection="1">
      <protection locked="0"/>
    </xf>
    <xf numFmtId="0" fontId="0" fillId="3" borderId="30" xfId="0" applyFont="1" applyFill="1" applyBorder="1" applyProtection="1"/>
    <xf numFmtId="0" fontId="0" fillId="2" borderId="30" xfId="0" applyFont="1" applyFill="1" applyBorder="1" applyProtection="1"/>
    <xf numFmtId="0" fontId="0" fillId="2" borderId="10" xfId="0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3" borderId="1" xfId="0" applyNumberFormat="1" applyFont="1" applyFill="1" applyBorder="1" applyAlignment="1" applyProtection="1"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Protection="1"/>
    <xf numFmtId="2" fontId="16" fillId="0" borderId="23" xfId="0" applyNumberFormat="1" applyFont="1" applyBorder="1" applyAlignment="1" applyProtection="1">
      <alignment horizontal="right"/>
    </xf>
    <xf numFmtId="1" fontId="16" fillId="0" borderId="21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Fill="1" applyBorder="1" applyProtection="1">
      <protection locked="0"/>
    </xf>
    <xf numFmtId="0" fontId="15" fillId="3" borderId="32" xfId="0" applyFont="1" applyFill="1" applyBorder="1" applyProtection="1">
      <protection locked="0"/>
    </xf>
    <xf numFmtId="0" fontId="15" fillId="0" borderId="36" xfId="0" applyFont="1" applyBorder="1"/>
    <xf numFmtId="0" fontId="15" fillId="0" borderId="32" xfId="0" applyFont="1" applyFill="1" applyBorder="1" applyProtection="1">
      <protection locked="0"/>
    </xf>
    <xf numFmtId="3" fontId="15" fillId="3" borderId="44" xfId="0" applyNumberFormat="1" applyFont="1" applyFill="1" applyBorder="1" applyProtection="1">
      <protection locked="0"/>
    </xf>
    <xf numFmtId="0" fontId="15" fillId="2" borderId="77" xfId="0" applyFont="1" applyFill="1" applyBorder="1" applyProtection="1"/>
    <xf numFmtId="0" fontId="15" fillId="2" borderId="44" xfId="0" applyFont="1" applyFill="1" applyBorder="1" applyProtection="1"/>
    <xf numFmtId="4" fontId="15" fillId="3" borderId="34" xfId="0" applyNumberFormat="1" applyFont="1" applyFill="1" applyBorder="1" applyProtection="1">
      <protection locked="0"/>
    </xf>
    <xf numFmtId="1" fontId="15" fillId="2" borderId="2" xfId="0" applyNumberFormat="1" applyFont="1" applyFill="1" applyBorder="1" applyAlignment="1" applyProtection="1">
      <protection locked="0"/>
    </xf>
    <xf numFmtId="0" fontId="15" fillId="0" borderId="32" xfId="0" applyFont="1" applyFill="1" applyBorder="1" applyProtection="1"/>
    <xf numFmtId="0" fontId="15" fillId="0" borderId="6" xfId="0" applyFont="1" applyFill="1" applyBorder="1" applyAlignment="1" applyProtection="1">
      <alignment vertical="center"/>
      <protection locked="0"/>
    </xf>
    <xf numFmtId="2" fontId="28" fillId="2" borderId="2" xfId="0" applyNumberFormat="1" applyFont="1" applyFill="1" applyBorder="1" applyAlignment="1" applyProtection="1">
      <alignment horizontal="center"/>
      <protection locked="0"/>
    </xf>
    <xf numFmtId="0" fontId="28" fillId="3" borderId="14" xfId="0" applyFont="1" applyFill="1" applyBorder="1" applyProtection="1"/>
    <xf numFmtId="0" fontId="15" fillId="3" borderId="1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center"/>
      <protection locked="0"/>
    </xf>
    <xf numFmtId="0" fontId="15" fillId="2" borderId="4" xfId="0" applyFont="1" applyFill="1" applyBorder="1" applyProtection="1">
      <protection locked="0"/>
    </xf>
    <xf numFmtId="2" fontId="15" fillId="2" borderId="0" xfId="0" applyNumberFormat="1" applyFont="1" applyFill="1" applyBorder="1" applyAlignment="1" applyProtection="1">
      <protection locked="0"/>
    </xf>
    <xf numFmtId="0" fontId="15" fillId="2" borderId="0" xfId="0" applyFont="1" applyFill="1" applyBorder="1" applyProtection="1"/>
    <xf numFmtId="49" fontId="15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0" fontId="2" fillId="0" borderId="6" xfId="0" applyFont="1" applyFill="1" applyBorder="1" applyProtection="1">
      <protection locked="0"/>
    </xf>
    <xf numFmtId="0" fontId="2" fillId="0" borderId="2" xfId="0" applyFont="1" applyFill="1" applyBorder="1" applyAlignment="1" applyProtection="1">
      <protection locked="0"/>
    </xf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Protection="1"/>
    <xf numFmtId="0" fontId="16" fillId="0" borderId="6" xfId="0" applyFont="1" applyFill="1" applyBorder="1" applyProtection="1">
      <protection locked="0"/>
    </xf>
    <xf numFmtId="0" fontId="28" fillId="3" borderId="32" xfId="0" applyFont="1" applyFill="1" applyBorder="1" applyProtection="1"/>
    <xf numFmtId="0" fontId="15" fillId="3" borderId="78" xfId="0" applyFont="1" applyFill="1" applyBorder="1" applyAlignment="1" applyProtection="1">
      <protection locked="0"/>
    </xf>
    <xf numFmtId="0" fontId="15" fillId="3" borderId="31" xfId="0" applyFont="1" applyFill="1" applyBorder="1" applyAlignment="1" applyProtection="1">
      <protection locked="0"/>
    </xf>
    <xf numFmtId="0" fontId="15" fillId="3" borderId="31" xfId="0" applyFont="1" applyFill="1" applyBorder="1" applyProtection="1"/>
    <xf numFmtId="0" fontId="15" fillId="3" borderId="46" xfId="0" applyFont="1" applyFill="1" applyBorder="1" applyAlignment="1" applyProtection="1">
      <protection locked="0"/>
    </xf>
    <xf numFmtId="0" fontId="15" fillId="2" borderId="30" xfId="0" applyFont="1" applyFill="1" applyBorder="1" applyAlignment="1" applyProtection="1">
      <protection locked="0"/>
    </xf>
    <xf numFmtId="0" fontId="15" fillId="2" borderId="29" xfId="0" applyFont="1" applyFill="1" applyBorder="1" applyAlignment="1" applyProtection="1">
      <protection locked="0"/>
    </xf>
    <xf numFmtId="0" fontId="15" fillId="3" borderId="41" xfId="0" applyFont="1" applyFill="1" applyBorder="1" applyProtection="1"/>
    <xf numFmtId="0" fontId="15" fillId="3" borderId="54" xfId="0" applyFont="1" applyFill="1" applyBorder="1" applyProtection="1"/>
    <xf numFmtId="0" fontId="28" fillId="3" borderId="74" xfId="0" applyFont="1" applyFill="1" applyBorder="1" applyProtection="1"/>
    <xf numFmtId="0" fontId="28" fillId="2" borderId="80" xfId="0" applyFont="1" applyFill="1" applyBorder="1" applyProtection="1"/>
    <xf numFmtId="2" fontId="28" fillId="3" borderId="77" xfId="0" applyNumberFormat="1" applyFont="1" applyFill="1" applyBorder="1" applyProtection="1"/>
    <xf numFmtId="49" fontId="15" fillId="0" borderId="0" xfId="0" applyNumberFormat="1" applyFont="1" applyAlignment="1" applyProtection="1">
      <alignment horizontal="right"/>
      <protection locked="0"/>
    </xf>
    <xf numFmtId="0" fontId="15" fillId="2" borderId="10" xfId="0" applyFont="1" applyFill="1" applyBorder="1" applyAlignment="1" applyProtection="1">
      <alignment horizontal="left"/>
      <protection locked="0"/>
    </xf>
    <xf numFmtId="0" fontId="15" fillId="2" borderId="1" xfId="0" applyFont="1" applyFill="1" applyBorder="1" applyAlignment="1" applyProtection="1">
      <alignment horizontal="left"/>
      <protection locked="0"/>
    </xf>
    <xf numFmtId="0" fontId="15" fillId="2" borderId="1" xfId="0" applyFon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right"/>
      <protection locked="0"/>
    </xf>
    <xf numFmtId="0" fontId="15" fillId="2" borderId="31" xfId="0" applyFont="1" applyFill="1" applyBorder="1" applyProtection="1">
      <protection locked="0"/>
    </xf>
    <xf numFmtId="0" fontId="15" fillId="2" borderId="46" xfId="0" applyFont="1" applyFill="1" applyBorder="1" applyProtection="1">
      <protection locked="0"/>
    </xf>
    <xf numFmtId="0" fontId="17" fillId="2" borderId="17" xfId="0" applyFont="1" applyFill="1" applyBorder="1" applyAlignment="1" applyProtection="1">
      <alignment vertical="center"/>
      <protection locked="0"/>
    </xf>
    <xf numFmtId="0" fontId="16" fillId="2" borderId="16" xfId="0" applyFont="1" applyFill="1" applyBorder="1" applyAlignment="1" applyProtection="1">
      <protection locked="0"/>
    </xf>
    <xf numFmtId="0" fontId="15" fillId="2" borderId="16" xfId="0" applyFont="1" applyFill="1" applyBorder="1" applyAlignment="1" applyProtection="1">
      <protection locked="0"/>
    </xf>
    <xf numFmtId="0" fontId="15" fillId="2" borderId="16" xfId="0" applyFont="1" applyFill="1" applyBorder="1" applyProtection="1"/>
    <xf numFmtId="0" fontId="0" fillId="2" borderId="10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1" xfId="0" applyFill="1" applyBorder="1" applyProtection="1"/>
    <xf numFmtId="0" fontId="0" fillId="0" borderId="44" xfId="0" applyFill="1" applyBorder="1" applyProtection="1"/>
    <xf numFmtId="4" fontId="15" fillId="0" borderId="0" xfId="0" applyNumberFormat="1" applyFont="1" applyFill="1" applyBorder="1" applyProtection="1"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Protection="1"/>
    <xf numFmtId="0" fontId="15" fillId="0" borderId="69" xfId="0" applyFont="1" applyFill="1" applyBorder="1" applyProtection="1">
      <protection locked="0"/>
    </xf>
    <xf numFmtId="2" fontId="15" fillId="3" borderId="36" xfId="0" applyNumberFormat="1" applyFont="1" applyFill="1" applyBorder="1" applyProtection="1"/>
    <xf numFmtId="2" fontId="15" fillId="3" borderId="34" xfId="0" applyNumberFormat="1" applyFont="1" applyFill="1" applyBorder="1" applyProtection="1"/>
    <xf numFmtId="4" fontId="15" fillId="3" borderId="77" xfId="0" applyNumberFormat="1" applyFont="1" applyFill="1" applyBorder="1" applyProtection="1"/>
    <xf numFmtId="0" fontId="26" fillId="2" borderId="1" xfId="0" applyFont="1" applyFill="1" applyBorder="1" applyAlignment="1" applyProtection="1">
      <alignment horizontal="center"/>
      <protection locked="0"/>
    </xf>
    <xf numFmtId="0" fontId="26" fillId="2" borderId="10" xfId="0" applyFont="1" applyFill="1" applyBorder="1" applyAlignment="1" applyProtection="1">
      <alignment horizontal="left"/>
      <protection locked="0"/>
    </xf>
    <xf numFmtId="0" fontId="26" fillId="2" borderId="1" xfId="0" applyFont="1" applyFill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right"/>
      <protection locked="0"/>
    </xf>
    <xf numFmtId="0" fontId="15" fillId="2" borderId="31" xfId="0" applyFont="1" applyFill="1" applyBorder="1" applyProtection="1"/>
    <xf numFmtId="0" fontId="15" fillId="2" borderId="41" xfId="0" applyFont="1" applyFill="1" applyBorder="1" applyProtection="1">
      <protection locked="0"/>
    </xf>
    <xf numFmtId="0" fontId="17" fillId="2" borderId="17" xfId="0" applyFont="1" applyFill="1" applyBorder="1" applyProtection="1">
      <protection locked="0"/>
    </xf>
    <xf numFmtId="0" fontId="16" fillId="2" borderId="16" xfId="0" applyFont="1" applyFill="1" applyBorder="1" applyProtection="1">
      <protection locked="0"/>
    </xf>
    <xf numFmtId="2" fontId="15" fillId="3" borderId="77" xfId="0" applyNumberFormat="1" applyFont="1" applyFill="1" applyBorder="1" applyAlignment="1" applyProtection="1">
      <alignment horizontal="right" vertical="center"/>
    </xf>
    <xf numFmtId="0" fontId="15" fillId="2" borderId="10" xfId="0" applyFont="1" applyFill="1" applyBorder="1" applyAlignment="1" applyProtection="1">
      <protection locked="0"/>
    </xf>
    <xf numFmtId="2" fontId="15" fillId="2" borderId="1" xfId="0" applyNumberFormat="1" applyFont="1" applyFill="1" applyBorder="1" applyAlignment="1" applyProtection="1">
      <protection locked="0"/>
    </xf>
    <xf numFmtId="2" fontId="15" fillId="3" borderId="77" xfId="0" applyNumberFormat="1" applyFont="1" applyFill="1" applyBorder="1" applyAlignment="1" applyProtection="1">
      <alignment vertical="center"/>
    </xf>
    <xf numFmtId="0" fontId="15" fillId="2" borderId="7" xfId="0" applyFont="1" applyFill="1" applyBorder="1" applyAlignment="1" applyProtection="1">
      <protection locked="0"/>
    </xf>
    <xf numFmtId="0" fontId="15" fillId="2" borderId="12" xfId="0" applyFont="1" applyFill="1" applyBorder="1" applyAlignment="1" applyProtection="1">
      <protection locked="0"/>
    </xf>
    <xf numFmtId="0" fontId="15" fillId="3" borderId="12" xfId="0" applyFont="1" applyFill="1" applyBorder="1" applyProtection="1"/>
    <xf numFmtId="0" fontId="15" fillId="2" borderId="39" xfId="0" applyFont="1" applyFill="1" applyBorder="1" applyProtection="1"/>
    <xf numFmtId="0" fontId="15" fillId="3" borderId="19" xfId="0" applyFont="1" applyFill="1" applyBorder="1" applyProtection="1"/>
    <xf numFmtId="0" fontId="15" fillId="3" borderId="77" xfId="0" applyFont="1" applyFill="1" applyBorder="1" applyProtection="1"/>
    <xf numFmtId="0" fontId="15" fillId="2" borderId="27" xfId="0" applyFont="1" applyFill="1" applyBorder="1" applyProtection="1">
      <protection locked="0"/>
    </xf>
    <xf numFmtId="2" fontId="15" fillId="3" borderId="1" xfId="0" applyNumberFormat="1" applyFont="1" applyFill="1" applyBorder="1" applyProtection="1"/>
    <xf numFmtId="0" fontId="15" fillId="3" borderId="1" xfId="0" applyFont="1" applyFill="1" applyBorder="1" applyAlignment="1" applyProtection="1">
      <alignment vertical="center"/>
    </xf>
    <xf numFmtId="0" fontId="15" fillId="2" borderId="78" xfId="0" applyFont="1" applyFill="1" applyBorder="1" applyProtection="1"/>
    <xf numFmtId="2" fontId="16" fillId="2" borderId="21" xfId="0" applyNumberFormat="1" applyFont="1" applyFill="1" applyBorder="1" applyAlignment="1" applyProtection="1">
      <alignment horizontal="center" vertical="center"/>
    </xf>
    <xf numFmtId="0" fontId="15" fillId="2" borderId="79" xfId="0" applyFont="1" applyFill="1" applyBorder="1" applyProtection="1"/>
    <xf numFmtId="2" fontId="0" fillId="0" borderId="0" xfId="0" applyNumberFormat="1" applyFill="1" applyProtection="1">
      <protection locked="0"/>
    </xf>
    <xf numFmtId="0" fontId="2" fillId="0" borderId="0" xfId="0" applyFont="1" applyFill="1" applyBorder="1" applyAlignment="1" applyProtection="1">
      <protection locked="0"/>
    </xf>
    <xf numFmtId="10" fontId="0" fillId="0" borderId="0" xfId="0" applyNumberForma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/>
    <xf numFmtId="2" fontId="16" fillId="0" borderId="21" xfId="0" applyNumberFormat="1" applyFont="1" applyFill="1" applyBorder="1" applyProtection="1"/>
    <xf numFmtId="0" fontId="16" fillId="0" borderId="6" xfId="0" applyFont="1" applyFill="1" applyBorder="1" applyAlignment="1" applyProtection="1">
      <protection locked="0"/>
    </xf>
    <xf numFmtId="2" fontId="15" fillId="0" borderId="0" xfId="0" applyNumberFormat="1" applyFont="1" applyFill="1" applyProtection="1">
      <protection locked="0"/>
    </xf>
    <xf numFmtId="0" fontId="16" fillId="0" borderId="41" xfId="0" applyFont="1" applyFill="1" applyBorder="1" applyAlignment="1" applyProtection="1">
      <protection locked="0"/>
    </xf>
    <xf numFmtId="0" fontId="15" fillId="0" borderId="1" xfId="0" applyFont="1" applyFill="1" applyBorder="1" applyAlignment="1" applyProtection="1">
      <protection locked="0"/>
    </xf>
    <xf numFmtId="0" fontId="16" fillId="3" borderId="1" xfId="0" applyFont="1" applyFill="1" applyBorder="1" applyProtection="1"/>
    <xf numFmtId="0" fontId="15" fillId="0" borderId="80" xfId="0" applyFont="1" applyFill="1" applyBorder="1" applyProtection="1">
      <protection locked="0"/>
    </xf>
    <xf numFmtId="2" fontId="2" fillId="0" borderId="23" xfId="0" applyNumberFormat="1" applyFont="1" applyBorder="1" applyAlignment="1" applyProtection="1">
      <alignment horizontal="right" vertical="center"/>
    </xf>
    <xf numFmtId="0" fontId="26" fillId="2" borderId="23" xfId="0" applyFont="1" applyFill="1" applyBorder="1" applyProtection="1">
      <protection locked="0"/>
    </xf>
    <xf numFmtId="0" fontId="28" fillId="2" borderId="32" xfId="0" applyFont="1" applyFill="1" applyBorder="1" applyProtection="1">
      <protection locked="0"/>
    </xf>
    <xf numFmtId="0" fontId="26" fillId="2" borderId="32" xfId="0" applyFont="1" applyFill="1" applyBorder="1" applyProtection="1">
      <protection locked="0"/>
    </xf>
    <xf numFmtId="0" fontId="26" fillId="2" borderId="44" xfId="0" applyFont="1" applyFill="1" applyBorder="1" applyProtection="1">
      <protection locked="0"/>
    </xf>
    <xf numFmtId="0" fontId="0" fillId="3" borderId="24" xfId="0" applyFill="1" applyBorder="1" applyProtection="1"/>
    <xf numFmtId="0" fontId="15" fillId="2" borderId="1" xfId="0" applyFont="1" applyFill="1" applyBorder="1" applyAlignment="1" applyProtection="1">
      <alignment horizontal="center"/>
      <protection locked="0"/>
    </xf>
    <xf numFmtId="0" fontId="15" fillId="2" borderId="2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49" fontId="0" fillId="0" borderId="0" xfId="0" applyNumberFormat="1" applyAlignment="1" applyProtection="1">
      <alignment horizontal="right"/>
      <protection locked="0"/>
    </xf>
    <xf numFmtId="43" fontId="15" fillId="0" borderId="0" xfId="0" applyNumberFormat="1" applyFont="1" applyProtection="1">
      <protection locked="0"/>
    </xf>
    <xf numFmtId="0" fontId="15" fillId="2" borderId="81" xfId="0" applyFont="1" applyFill="1" applyBorder="1" applyProtection="1">
      <protection locked="0"/>
    </xf>
    <xf numFmtId="10" fontId="15" fillId="2" borderId="2" xfId="0" applyNumberFormat="1" applyFont="1" applyFill="1" applyBorder="1" applyAlignment="1" applyProtection="1">
      <protection locked="0"/>
    </xf>
    <xf numFmtId="0" fontId="15" fillId="2" borderId="2" xfId="0" applyFont="1" applyFill="1" applyBorder="1" applyAlignment="1" applyProtection="1"/>
    <xf numFmtId="43" fontId="6" fillId="3" borderId="2" xfId="4" applyFont="1" applyFill="1" applyBorder="1" applyAlignment="1" applyProtection="1"/>
    <xf numFmtId="0" fontId="0" fillId="3" borderId="1" xfId="0" applyFill="1" applyBorder="1" applyAlignment="1" applyProtection="1">
      <alignment vertical="center"/>
    </xf>
    <xf numFmtId="0" fontId="15" fillId="2" borderId="2" xfId="0" applyFont="1" applyFill="1" applyBorder="1" applyProtection="1"/>
    <xf numFmtId="0" fontId="15" fillId="2" borderId="42" xfId="0" applyFont="1" applyFill="1" applyBorder="1" applyProtection="1"/>
    <xf numFmtId="0" fontId="0" fillId="0" borderId="0" xfId="0" applyBorder="1"/>
    <xf numFmtId="0" fontId="0" fillId="0" borderId="20" xfId="0" applyBorder="1"/>
    <xf numFmtId="0" fontId="0" fillId="0" borderId="15" xfId="0" applyBorder="1"/>
    <xf numFmtId="0" fontId="0" fillId="0" borderId="11" xfId="0" applyBorder="1"/>
    <xf numFmtId="0" fontId="0" fillId="0" borderId="12" xfId="0" applyBorder="1"/>
    <xf numFmtId="0" fontId="0" fillId="0" borderId="23" xfId="0" applyBorder="1"/>
    <xf numFmtId="0" fontId="0" fillId="0" borderId="44" xfId="0" applyBorder="1"/>
    <xf numFmtId="0" fontId="17" fillId="2" borderId="20" xfId="0" applyFont="1" applyFill="1" applyBorder="1" applyProtection="1">
      <protection locked="0"/>
    </xf>
    <xf numFmtId="0" fontId="15" fillId="2" borderId="15" xfId="0" applyFont="1" applyFill="1" applyBorder="1" applyAlignment="1" applyProtection="1">
      <protection locked="0"/>
    </xf>
    <xf numFmtId="0" fontId="15" fillId="2" borderId="15" xfId="0" applyFont="1" applyFill="1" applyBorder="1" applyAlignment="1" applyProtection="1">
      <alignment horizontal="center"/>
      <protection locked="0"/>
    </xf>
    <xf numFmtId="0" fontId="15" fillId="2" borderId="15" xfId="0" applyFont="1" applyFill="1" applyBorder="1" applyProtection="1"/>
    <xf numFmtId="43" fontId="15" fillId="3" borderId="1" xfId="4" applyFont="1" applyFill="1" applyBorder="1" applyProtection="1">
      <protection locked="0"/>
    </xf>
    <xf numFmtId="43" fontId="15" fillId="3" borderId="77" xfId="4" applyFont="1" applyFill="1" applyBorder="1" applyAlignment="1" applyProtection="1">
      <alignment vertical="center"/>
    </xf>
    <xf numFmtId="43" fontId="16" fillId="0" borderId="21" xfId="4" applyFont="1" applyBorder="1" applyAlignment="1" applyProtection="1">
      <alignment horizontal="right" vertical="center"/>
    </xf>
    <xf numFmtId="43" fontId="15" fillId="2" borderId="23" xfId="4" applyFont="1" applyFill="1" applyBorder="1" applyProtection="1"/>
    <xf numFmtId="43" fontId="15" fillId="3" borderId="36" xfId="4" applyFont="1" applyFill="1" applyBorder="1" applyProtection="1"/>
    <xf numFmtId="43" fontId="15" fillId="2" borderId="32" xfId="4" applyFont="1" applyFill="1" applyBorder="1" applyProtection="1"/>
    <xf numFmtId="0" fontId="15" fillId="2" borderId="2" xfId="0" applyFont="1" applyFill="1" applyBorder="1" applyAlignment="1" applyProtection="1">
      <alignment horizontal="center"/>
      <protection locked="0"/>
    </xf>
    <xf numFmtId="0" fontId="0" fillId="0" borderId="10" xfId="3" applyFont="1" applyFill="1" applyBorder="1" applyAlignment="1" applyProtection="1">
      <protection locked="0"/>
    </xf>
    <xf numFmtId="0" fontId="6" fillId="0" borderId="1" xfId="3" applyFill="1" applyBorder="1" applyAlignment="1" applyProtection="1">
      <protection locked="0"/>
    </xf>
    <xf numFmtId="0" fontId="6" fillId="0" borderId="28" xfId="3" applyFill="1" applyBorder="1" applyAlignment="1" applyProtection="1">
      <protection locked="0"/>
    </xf>
    <xf numFmtId="4" fontId="6" fillId="3" borderId="1" xfId="3" applyNumberFormat="1" applyFill="1" applyBorder="1" applyAlignment="1" applyProtection="1">
      <protection locked="0"/>
    </xf>
    <xf numFmtId="0" fontId="6" fillId="2" borderId="1" xfId="3" applyFill="1" applyBorder="1" applyProtection="1">
      <protection locked="0"/>
    </xf>
    <xf numFmtId="0" fontId="18" fillId="0" borderId="0" xfId="0" applyFont="1" applyFill="1" applyBorder="1" applyProtection="1"/>
    <xf numFmtId="0" fontId="18" fillId="2" borderId="0" xfId="0" applyFont="1" applyFill="1" applyBorder="1" applyProtection="1"/>
    <xf numFmtId="0" fontId="18" fillId="2" borderId="0" xfId="0" applyFont="1" applyFill="1" applyBorder="1" applyAlignment="1" applyProtection="1"/>
    <xf numFmtId="0" fontId="18" fillId="6" borderId="0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</xf>
    <xf numFmtId="0" fontId="18" fillId="6" borderId="0" xfId="0" applyFont="1" applyFill="1" applyBorder="1" applyProtection="1">
      <protection locked="0"/>
    </xf>
    <xf numFmtId="0" fontId="15" fillId="0" borderId="0" xfId="0" applyFont="1" applyBorder="1" applyProtection="1">
      <protection locked="0"/>
    </xf>
    <xf numFmtId="0" fontId="28" fillId="3" borderId="80" xfId="0" applyFont="1" applyFill="1" applyBorder="1" applyProtection="1"/>
    <xf numFmtId="0" fontId="18" fillId="0" borderId="7" xfId="0" applyFont="1" applyFill="1" applyBorder="1" applyProtection="1"/>
    <xf numFmtId="0" fontId="18" fillId="0" borderId="8" xfId="0" applyFont="1" applyFill="1" applyBorder="1" applyAlignment="1" applyProtection="1"/>
    <xf numFmtId="0" fontId="18" fillId="0" borderId="8" xfId="0" applyFont="1" applyFill="1" applyBorder="1" applyProtection="1"/>
    <xf numFmtId="0" fontId="18" fillId="3" borderId="8" xfId="0" applyFont="1" applyFill="1" applyBorder="1" applyAlignment="1" applyProtection="1">
      <alignment horizontal="center"/>
    </xf>
    <xf numFmtId="0" fontId="18" fillId="4" borderId="8" xfId="0" applyFont="1" applyFill="1" applyBorder="1" applyProtection="1">
      <protection locked="0"/>
    </xf>
    <xf numFmtId="0" fontId="18" fillId="3" borderId="40" xfId="0" applyFont="1" applyFill="1" applyBorder="1" applyProtection="1"/>
    <xf numFmtId="0" fontId="15" fillId="0" borderId="77" xfId="0" applyFont="1" applyFill="1" applyBorder="1" applyProtection="1"/>
    <xf numFmtId="0" fontId="15" fillId="0" borderId="44" xfId="0" applyFont="1" applyFill="1" applyBorder="1" applyProtection="1"/>
    <xf numFmtId="0" fontId="16" fillId="3" borderId="27" xfId="0" applyFont="1" applyFill="1" applyBorder="1" applyProtection="1"/>
    <xf numFmtId="1" fontId="15" fillId="2" borderId="34" xfId="0" applyNumberFormat="1" applyFont="1" applyFill="1" applyBorder="1" applyProtection="1"/>
    <xf numFmtId="2" fontId="16" fillId="2" borderId="34" xfId="0" applyNumberFormat="1" applyFont="1" applyFill="1" applyBorder="1" applyProtection="1"/>
    <xf numFmtId="2" fontId="16" fillId="3" borderId="34" xfId="0" applyNumberFormat="1" applyFont="1" applyFill="1" applyBorder="1" applyAlignment="1" applyProtection="1">
      <alignment vertical="center"/>
    </xf>
    <xf numFmtId="0" fontId="15" fillId="0" borderId="7" xfId="0" applyFont="1" applyFill="1" applyBorder="1" applyProtection="1">
      <protection locked="0"/>
    </xf>
    <xf numFmtId="0" fontId="15" fillId="0" borderId="8" xfId="0" applyFont="1" applyFill="1" applyBorder="1" applyAlignment="1" applyProtection="1">
      <protection locked="0"/>
    </xf>
    <xf numFmtId="0" fontId="15" fillId="0" borderId="8" xfId="0" applyFont="1" applyFill="1" applyBorder="1" applyProtection="1">
      <protection locked="0"/>
    </xf>
    <xf numFmtId="0" fontId="15" fillId="0" borderId="8" xfId="0" applyFont="1" applyFill="1" applyBorder="1" applyAlignment="1" applyProtection="1">
      <alignment horizontal="center"/>
      <protection locked="0"/>
    </xf>
    <xf numFmtId="0" fontId="15" fillId="0" borderId="40" xfId="0" applyFont="1" applyFill="1" applyBorder="1" applyProtection="1"/>
    <xf numFmtId="1" fontId="28" fillId="3" borderId="3" xfId="0" applyNumberFormat="1" applyFont="1" applyFill="1" applyBorder="1" applyProtection="1"/>
    <xf numFmtId="1" fontId="28" fillId="3" borderId="37" xfId="0" applyNumberFormat="1" applyFont="1" applyFill="1" applyBorder="1" applyProtection="1"/>
    <xf numFmtId="0" fontId="12" fillId="0" borderId="0" xfId="3" applyFont="1" applyBorder="1" applyAlignment="1">
      <alignment horizontal="left"/>
    </xf>
    <xf numFmtId="0" fontId="8" fillId="0" borderId="31" xfId="3" applyFont="1" applyBorder="1" applyAlignment="1" applyProtection="1">
      <alignment horizontal="center" vertical="center"/>
      <protection locked="0"/>
    </xf>
    <xf numFmtId="0" fontId="8" fillId="0" borderId="31" xfId="3" applyFont="1" applyBorder="1" applyAlignment="1" applyProtection="1">
      <alignment horizontal="center"/>
      <protection locked="0"/>
    </xf>
    <xf numFmtId="49" fontId="6" fillId="0" borderId="0" xfId="3" applyNumberFormat="1" applyAlignment="1" applyProtection="1">
      <alignment horizontal="right"/>
      <protection locked="0"/>
    </xf>
    <xf numFmtId="49" fontId="6" fillId="0" borderId="0" xfId="3" applyNumberFormat="1" applyAlignment="1" applyProtection="1">
      <alignment horizontal="right"/>
      <protection locked="0"/>
    </xf>
    <xf numFmtId="4" fontId="6" fillId="0" borderId="16" xfId="3" applyNumberFormat="1" applyFill="1" applyBorder="1" applyProtection="1">
      <protection locked="0"/>
    </xf>
    <xf numFmtId="4" fontId="6" fillId="3" borderId="16" xfId="3" applyNumberFormat="1" applyFill="1" applyBorder="1" applyProtection="1">
      <protection locked="0"/>
    </xf>
    <xf numFmtId="0" fontId="28" fillId="2" borderId="10" xfId="0" applyFont="1" applyFill="1" applyBorder="1" applyAlignment="1" applyProtection="1">
      <alignment horizontal="left"/>
      <protection locked="0"/>
    </xf>
    <xf numFmtId="0" fontId="28" fillId="2" borderId="1" xfId="0" applyFont="1" applyFill="1" applyBorder="1" applyAlignment="1" applyProtection="1">
      <alignment horizontal="left"/>
      <protection locked="0"/>
    </xf>
    <xf numFmtId="49" fontId="15" fillId="2" borderId="61" xfId="0" applyNumberFormat="1" applyFont="1" applyFill="1" applyBorder="1" applyAlignment="1" applyProtection="1">
      <alignment horizontal="right"/>
      <protection locked="0"/>
    </xf>
    <xf numFmtId="0" fontId="15" fillId="0" borderId="1" xfId="0" applyFont="1" applyFill="1" applyBorder="1" applyAlignment="1" applyProtection="1">
      <alignment horizontal="center"/>
      <protection locked="0"/>
    </xf>
    <xf numFmtId="0" fontId="15" fillId="0" borderId="86" xfId="0" applyFont="1" applyFill="1" applyBorder="1" applyProtection="1">
      <protection locked="0"/>
    </xf>
    <xf numFmtId="0" fontId="15" fillId="0" borderId="44" xfId="0" applyFont="1" applyFill="1" applyBorder="1" applyProtection="1">
      <protection locked="0"/>
    </xf>
    <xf numFmtId="0" fontId="27" fillId="2" borderId="20" xfId="0" applyFont="1" applyFill="1" applyBorder="1" applyAlignment="1" applyProtection="1">
      <protection locked="0"/>
    </xf>
    <xf numFmtId="0" fontId="27" fillId="2" borderId="15" xfId="0" applyFont="1" applyFill="1" applyBorder="1" applyAlignment="1" applyProtection="1">
      <protection locked="0"/>
    </xf>
    <xf numFmtId="0" fontId="28" fillId="2" borderId="15" xfId="0" applyFont="1" applyFill="1" applyBorder="1" applyAlignment="1" applyProtection="1">
      <protection locked="0"/>
    </xf>
    <xf numFmtId="0" fontId="28" fillId="2" borderId="15" xfId="0" applyFont="1" applyFill="1" applyBorder="1" applyProtection="1"/>
    <xf numFmtId="4" fontId="28" fillId="3" borderId="0" xfId="0" applyNumberFormat="1" applyFont="1" applyFill="1" applyBorder="1" applyProtection="1"/>
    <xf numFmtId="0" fontId="27" fillId="2" borderId="10" xfId="0" applyFont="1" applyFill="1" applyBorder="1" applyAlignment="1" applyProtection="1">
      <alignment horizontal="left"/>
      <protection locked="0"/>
    </xf>
    <xf numFmtId="0" fontId="28" fillId="2" borderId="2" xfId="0" applyFont="1" applyFill="1" applyBorder="1" applyAlignment="1" applyProtection="1">
      <alignment horizontal="left"/>
      <protection locked="0"/>
    </xf>
    <xf numFmtId="0" fontId="28" fillId="2" borderId="28" xfId="0" applyFont="1" applyFill="1" applyBorder="1" applyAlignment="1" applyProtection="1">
      <alignment horizontal="left"/>
      <protection locked="0"/>
    </xf>
    <xf numFmtId="0" fontId="28" fillId="2" borderId="29" xfId="0" applyFont="1" applyFill="1" applyBorder="1" applyAlignment="1" applyProtection="1">
      <alignment horizontal="left"/>
      <protection locked="0"/>
    </xf>
    <xf numFmtId="0" fontId="28" fillId="2" borderId="30" xfId="0" applyFont="1" applyFill="1" applyBorder="1" applyAlignment="1" applyProtection="1">
      <alignment horizontal="left"/>
      <protection locked="0"/>
    </xf>
    <xf numFmtId="0" fontId="28" fillId="2" borderId="0" xfId="0" applyFont="1" applyFill="1" applyBorder="1" applyAlignment="1" applyProtection="1">
      <alignment horizontal="left"/>
      <protection locked="0"/>
    </xf>
    <xf numFmtId="0" fontId="28" fillId="2" borderId="14" xfId="0" applyFont="1" applyFill="1" applyBorder="1" applyAlignment="1" applyProtection="1">
      <alignment horizontal="left"/>
      <protection locked="0"/>
    </xf>
    <xf numFmtId="0" fontId="28" fillId="3" borderId="2" xfId="0" applyFont="1" applyFill="1" applyBorder="1" applyAlignment="1" applyProtection="1">
      <alignment horizontal="left"/>
      <protection locked="0"/>
    </xf>
    <xf numFmtId="0" fontId="28" fillId="3" borderId="28" xfId="0" applyFont="1" applyFill="1" applyBorder="1" applyAlignment="1" applyProtection="1">
      <alignment horizontal="left"/>
      <protection locked="0"/>
    </xf>
    <xf numFmtId="0" fontId="28" fillId="2" borderId="6" xfId="0" applyFont="1" applyFill="1" applyBorder="1" applyAlignment="1" applyProtection="1">
      <alignment horizontal="left"/>
      <protection locked="0"/>
    </xf>
    <xf numFmtId="0" fontId="28" fillId="3" borderId="34" xfId="0" applyFont="1" applyFill="1" applyBorder="1" applyAlignment="1" applyProtection="1">
      <alignment horizontal="left"/>
      <protection locked="0"/>
    </xf>
    <xf numFmtId="0" fontId="28" fillId="2" borderId="41" xfId="0" applyFont="1" applyFill="1" applyBorder="1" applyAlignment="1" applyProtection="1">
      <alignment horizontal="left"/>
      <protection locked="0"/>
    </xf>
    <xf numFmtId="0" fontId="28" fillId="3" borderId="33" xfId="0" applyFont="1" applyFill="1" applyBorder="1" applyAlignment="1" applyProtection="1">
      <alignment horizontal="left"/>
      <protection locked="0"/>
    </xf>
    <xf numFmtId="0" fontId="18" fillId="0" borderId="41" xfId="0" applyFont="1" applyFill="1" applyBorder="1" applyAlignment="1" applyProtection="1">
      <protection locked="0"/>
    </xf>
    <xf numFmtId="0" fontId="18" fillId="0" borderId="1" xfId="0" applyFont="1" applyFill="1" applyBorder="1" applyAlignment="1" applyProtection="1">
      <protection locked="0"/>
    </xf>
    <xf numFmtId="0" fontId="18" fillId="0" borderId="33" xfId="0" applyFont="1" applyFill="1" applyBorder="1" applyAlignment="1" applyProtection="1">
      <protection locked="0"/>
    </xf>
    <xf numFmtId="4" fontId="28" fillId="3" borderId="36" xfId="0" applyNumberFormat="1" applyFont="1" applyFill="1" applyBorder="1" applyProtection="1"/>
    <xf numFmtId="0" fontId="15" fillId="2" borderId="1" xfId="0" applyFont="1" applyFill="1" applyBorder="1" applyAlignment="1" applyProtection="1">
      <alignment horizontal="center"/>
      <protection locked="0"/>
    </xf>
    <xf numFmtId="49" fontId="15" fillId="0" borderId="0" xfId="0" applyNumberFormat="1" applyFont="1" applyAlignment="1" applyProtection="1">
      <alignment horizontal="right"/>
      <protection locked="0"/>
    </xf>
    <xf numFmtId="43" fontId="16" fillId="0" borderId="21" xfId="4" applyFont="1" applyBorder="1" applyAlignment="1" applyProtection="1">
      <alignment horizontal="center" vertical="center"/>
    </xf>
    <xf numFmtId="0" fontId="28" fillId="3" borderId="16" xfId="0" applyFont="1" applyFill="1" applyBorder="1" applyProtection="1"/>
    <xf numFmtId="49" fontId="15" fillId="0" borderId="0" xfId="0" applyNumberFormat="1" applyFont="1" applyAlignment="1" applyProtection="1">
      <alignment horizontal="right"/>
      <protection locked="0"/>
    </xf>
    <xf numFmtId="4" fontId="2" fillId="2" borderId="23" xfId="0" applyNumberFormat="1" applyFont="1" applyFill="1" applyBorder="1" applyProtection="1">
      <protection locked="0"/>
    </xf>
    <xf numFmtId="0" fontId="15" fillId="2" borderId="20" xfId="0" applyFont="1" applyFill="1" applyBorder="1" applyProtection="1">
      <protection locked="0"/>
    </xf>
    <xf numFmtId="10" fontId="15" fillId="2" borderId="15" xfId="0" applyNumberFormat="1" applyFont="1" applyFill="1" applyBorder="1" applyAlignment="1" applyProtection="1">
      <protection locked="0"/>
    </xf>
    <xf numFmtId="0" fontId="15" fillId="2" borderId="15" xfId="0" applyFont="1" applyFill="1" applyBorder="1" applyAlignment="1" applyProtection="1"/>
    <xf numFmtId="43" fontId="6" fillId="3" borderId="15" xfId="4" applyFont="1" applyFill="1" applyBorder="1" applyAlignment="1" applyProtection="1"/>
    <xf numFmtId="10" fontId="15" fillId="2" borderId="8" xfId="0" applyNumberFormat="1" applyFont="1" applyFill="1" applyBorder="1" applyAlignment="1" applyProtection="1">
      <protection locked="0"/>
    </xf>
    <xf numFmtId="0" fontId="15" fillId="2" borderId="8" xfId="0" applyFont="1" applyFill="1" applyBorder="1" applyAlignment="1" applyProtection="1"/>
    <xf numFmtId="43" fontId="6" fillId="3" borderId="8" xfId="4" applyFont="1" applyFill="1" applyBorder="1" applyAlignment="1" applyProtection="1"/>
    <xf numFmtId="0" fontId="12" fillId="0" borderId="56" xfId="3" applyFont="1" applyBorder="1" applyAlignment="1">
      <alignment horizontal="center"/>
    </xf>
    <xf numFmtId="0" fontId="12" fillId="0" borderId="22" xfId="3" applyFont="1" applyBorder="1" applyAlignment="1">
      <alignment horizontal="center"/>
    </xf>
    <xf numFmtId="0" fontId="7" fillId="0" borderId="57" xfId="3" applyFont="1" applyBorder="1" applyAlignment="1" applyProtection="1">
      <alignment horizontal="center" wrapText="1"/>
      <protection locked="0"/>
    </xf>
    <xf numFmtId="0" fontId="7" fillId="0" borderId="26" xfId="3" applyFont="1" applyBorder="1" applyAlignment="1" applyProtection="1">
      <alignment horizontal="center" wrapText="1"/>
      <protection locked="0"/>
    </xf>
    <xf numFmtId="0" fontId="4" fillId="0" borderId="0" xfId="3" applyFont="1" applyBorder="1" applyAlignment="1" applyProtection="1">
      <alignment horizontal="left"/>
      <protection locked="0"/>
    </xf>
    <xf numFmtId="0" fontId="5" fillId="0" borderId="10" xfId="3" applyFont="1" applyBorder="1" applyAlignment="1">
      <alignment horizontal="left"/>
    </xf>
    <xf numFmtId="0" fontId="5" fillId="0" borderId="1" xfId="3" applyFont="1" applyBorder="1" applyAlignment="1">
      <alignment horizontal="left"/>
    </xf>
    <xf numFmtId="0" fontId="5" fillId="0" borderId="33" xfId="3" applyFont="1" applyBorder="1" applyAlignment="1">
      <alignment horizontal="left"/>
    </xf>
    <xf numFmtId="0" fontId="8" fillId="0" borderId="31" xfId="3" applyFont="1" applyBorder="1" applyAlignment="1" applyProtection="1">
      <alignment horizontal="center" vertical="center"/>
      <protection locked="0"/>
    </xf>
    <xf numFmtId="2" fontId="8" fillId="0" borderId="31" xfId="3" applyNumberFormat="1" applyFont="1" applyBorder="1" applyAlignment="1">
      <alignment horizontal="center" vertical="center"/>
    </xf>
    <xf numFmtId="0" fontId="8" fillId="0" borderId="41" xfId="3" applyFont="1" applyBorder="1" applyAlignment="1" applyProtection="1">
      <alignment horizontal="center" vertical="center"/>
      <protection locked="0"/>
    </xf>
    <xf numFmtId="0" fontId="8" fillId="0" borderId="33" xfId="3" applyFont="1" applyBorder="1" applyAlignment="1" applyProtection="1">
      <alignment horizontal="center" vertical="center"/>
      <protection locked="0"/>
    </xf>
    <xf numFmtId="2" fontId="8" fillId="0" borderId="41" xfId="3" applyNumberFormat="1" applyFont="1" applyBorder="1" applyAlignment="1">
      <alignment horizontal="center" vertical="center"/>
    </xf>
    <xf numFmtId="2" fontId="8" fillId="0" borderId="33" xfId="3" applyNumberFormat="1" applyFont="1" applyBorder="1" applyAlignment="1">
      <alignment horizontal="center" vertical="center"/>
    </xf>
    <xf numFmtId="0" fontId="8" fillId="0" borderId="31" xfId="3" applyFont="1" applyBorder="1" applyAlignment="1" applyProtection="1">
      <alignment horizontal="center"/>
      <protection locked="0"/>
    </xf>
    <xf numFmtId="2" fontId="8" fillId="0" borderId="31" xfId="3" applyNumberFormat="1" applyFont="1" applyBorder="1" applyAlignment="1">
      <alignment horizontal="right"/>
    </xf>
    <xf numFmtId="0" fontId="8" fillId="0" borderId="10" xfId="3" applyFont="1" applyBorder="1" applyAlignment="1">
      <alignment horizontal="left"/>
    </xf>
    <xf numFmtId="0" fontId="8" fillId="0" borderId="1" xfId="3" applyFont="1" applyBorder="1" applyAlignment="1">
      <alignment horizontal="left"/>
    </xf>
    <xf numFmtId="0" fontId="8" fillId="0" borderId="33" xfId="3" applyFont="1" applyBorder="1" applyAlignment="1">
      <alignment horizontal="left"/>
    </xf>
    <xf numFmtId="0" fontId="2" fillId="0" borderId="12" xfId="3" applyFont="1" applyFill="1" applyBorder="1" applyAlignment="1" applyProtection="1">
      <alignment horizontal="right"/>
      <protection locked="0"/>
    </xf>
    <xf numFmtId="0" fontId="2" fillId="0" borderId="19" xfId="3" applyFont="1" applyFill="1" applyBorder="1" applyAlignment="1" applyProtection="1">
      <alignment horizontal="right"/>
      <protection locked="0"/>
    </xf>
    <xf numFmtId="0" fontId="0" fillId="0" borderId="10" xfId="3" applyFont="1" applyFill="1" applyBorder="1" applyAlignment="1" applyProtection="1">
      <alignment horizontal="left"/>
      <protection locked="0"/>
    </xf>
    <xf numFmtId="0" fontId="6" fillId="0" borderId="1" xfId="3" applyFill="1" applyBorder="1" applyAlignment="1" applyProtection="1">
      <alignment horizontal="left"/>
      <protection locked="0"/>
    </xf>
    <xf numFmtId="0" fontId="6" fillId="0" borderId="28" xfId="3" applyFill="1" applyBorder="1" applyAlignment="1" applyProtection="1">
      <alignment horizontal="left"/>
      <protection locked="0"/>
    </xf>
    <xf numFmtId="0" fontId="6" fillId="0" borderId="0" xfId="3" applyAlignment="1" applyProtection="1">
      <alignment horizontal="right"/>
      <protection locked="0"/>
    </xf>
    <xf numFmtId="49" fontId="6" fillId="0" borderId="0" xfId="3" applyNumberFormat="1" applyAlignment="1" applyProtection="1">
      <alignment horizontal="right"/>
      <protection locked="0"/>
    </xf>
    <xf numFmtId="0" fontId="12" fillId="0" borderId="17" xfId="3" applyFont="1" applyBorder="1" applyAlignment="1">
      <alignment horizontal="center"/>
    </xf>
    <xf numFmtId="0" fontId="12" fillId="0" borderId="16" xfId="3" applyFont="1" applyBorder="1" applyAlignment="1">
      <alignment horizontal="center"/>
    </xf>
    <xf numFmtId="0" fontId="12" fillId="0" borderId="35" xfId="3" applyFont="1" applyBorder="1" applyAlignment="1">
      <alignment horizontal="center"/>
    </xf>
    <xf numFmtId="0" fontId="12" fillId="0" borderId="55" xfId="3" applyFont="1" applyBorder="1" applyAlignment="1">
      <alignment horizontal="center"/>
    </xf>
    <xf numFmtId="0" fontId="12" fillId="0" borderId="55" xfId="3" applyFont="1" applyBorder="1" applyAlignment="1">
      <alignment horizontal="center" wrapText="1"/>
    </xf>
    <xf numFmtId="0" fontId="12" fillId="0" borderId="35" xfId="3" applyFont="1" applyBorder="1" applyAlignment="1">
      <alignment horizontal="center" wrapText="1"/>
    </xf>
    <xf numFmtId="0" fontId="12" fillId="0" borderId="0" xfId="3" applyFont="1" applyBorder="1" applyAlignment="1">
      <alignment horizontal="center"/>
    </xf>
    <xf numFmtId="0" fontId="3" fillId="0" borderId="50" xfId="3" applyFont="1" applyBorder="1" applyAlignment="1" applyProtection="1">
      <alignment horizontal="center"/>
      <protection locked="0"/>
    </xf>
    <xf numFmtId="0" fontId="3" fillId="0" borderId="51" xfId="3" applyFont="1" applyBorder="1" applyAlignment="1" applyProtection="1">
      <alignment horizontal="center"/>
      <protection locked="0"/>
    </xf>
    <xf numFmtId="2" fontId="3" fillId="0" borderId="50" xfId="3" applyNumberFormat="1" applyFont="1" applyBorder="1" applyAlignment="1" applyProtection="1">
      <alignment horizontal="center"/>
      <protection locked="0"/>
    </xf>
    <xf numFmtId="2" fontId="3" fillId="0" borderId="52" xfId="3" applyNumberFormat="1" applyFont="1" applyBorder="1" applyAlignment="1" applyProtection="1">
      <alignment horizontal="center"/>
      <protection locked="0"/>
    </xf>
    <xf numFmtId="2" fontId="2" fillId="0" borderId="10" xfId="3" applyNumberFormat="1" applyFont="1" applyBorder="1" applyAlignment="1">
      <alignment horizontal="center"/>
    </xf>
    <xf numFmtId="2" fontId="2" fillId="0" borderId="28" xfId="3" applyNumberFormat="1" applyFont="1" applyBorder="1" applyAlignment="1">
      <alignment horizontal="center"/>
    </xf>
    <xf numFmtId="0" fontId="0" fillId="0" borderId="29" xfId="3" applyFont="1" applyBorder="1" applyAlignment="1">
      <alignment horizontal="left"/>
    </xf>
    <xf numFmtId="0" fontId="6" fillId="0" borderId="30" xfId="3" applyBorder="1" applyAlignment="1">
      <alignment horizontal="left"/>
    </xf>
    <xf numFmtId="0" fontId="6" fillId="0" borderId="53" xfId="3" applyBorder="1" applyAlignment="1">
      <alignment horizontal="left"/>
    </xf>
    <xf numFmtId="0" fontId="13" fillId="0" borderId="54" xfId="3" applyFont="1" applyBorder="1" applyAlignment="1">
      <alignment horizontal="center" vertical="center" wrapText="1"/>
    </xf>
    <xf numFmtId="0" fontId="13" fillId="0" borderId="30" xfId="3" applyFont="1" applyBorder="1" applyAlignment="1">
      <alignment horizontal="center" vertical="center" wrapText="1"/>
    </xf>
    <xf numFmtId="0" fontId="13" fillId="0" borderId="53" xfId="3" applyFont="1" applyBorder="1" applyAlignment="1">
      <alignment horizontal="center" vertical="center" wrapText="1"/>
    </xf>
    <xf numFmtId="0" fontId="13" fillId="0" borderId="31" xfId="3" applyFont="1" applyBorder="1" applyAlignment="1">
      <alignment horizontal="center" vertical="center" wrapText="1"/>
    </xf>
    <xf numFmtId="0" fontId="0" fillId="0" borderId="10" xfId="3" applyFont="1" applyBorder="1" applyAlignment="1">
      <alignment horizontal="left"/>
    </xf>
    <xf numFmtId="0" fontId="6" fillId="0" borderId="1" xfId="3" applyBorder="1" applyAlignment="1">
      <alignment horizontal="left"/>
    </xf>
    <xf numFmtId="0" fontId="6" fillId="0" borderId="33" xfId="3" applyBorder="1" applyAlignment="1">
      <alignment horizontal="left"/>
    </xf>
    <xf numFmtId="2" fontId="13" fillId="0" borderId="1" xfId="3" applyNumberFormat="1" applyFont="1" applyBorder="1" applyAlignment="1">
      <alignment horizontal="center" vertical="center" wrapText="1"/>
    </xf>
    <xf numFmtId="2" fontId="13" fillId="0" borderId="28" xfId="3" applyNumberFormat="1" applyFont="1" applyBorder="1" applyAlignment="1">
      <alignment horizontal="center" vertical="center" wrapText="1"/>
    </xf>
    <xf numFmtId="0" fontId="13" fillId="0" borderId="41" xfId="3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0" fontId="13" fillId="0" borderId="33" xfId="3" applyFont="1" applyBorder="1" applyAlignment="1">
      <alignment horizontal="center" vertical="center" wrapText="1"/>
    </xf>
    <xf numFmtId="2" fontId="13" fillId="0" borderId="41" xfId="3" applyNumberFormat="1" applyFont="1" applyBorder="1" applyAlignment="1">
      <alignment horizontal="center" vertical="center" wrapText="1"/>
    </xf>
    <xf numFmtId="2" fontId="13" fillId="0" borderId="33" xfId="3" applyNumberFormat="1" applyFont="1" applyBorder="1" applyAlignment="1">
      <alignment horizontal="center" vertical="center" wrapText="1"/>
    </xf>
    <xf numFmtId="0" fontId="12" fillId="0" borderId="16" xfId="3" applyFont="1" applyBorder="1" applyAlignment="1">
      <alignment horizontal="center" vertical="center" wrapText="1"/>
    </xf>
    <xf numFmtId="0" fontId="12" fillId="0" borderId="39" xfId="3" applyFont="1" applyBorder="1" applyAlignment="1">
      <alignment horizontal="center" vertical="center" wrapText="1"/>
    </xf>
    <xf numFmtId="0" fontId="0" fillId="0" borderId="1" xfId="3" applyFont="1" applyBorder="1" applyAlignment="1">
      <alignment horizontal="left"/>
    </xf>
    <xf numFmtId="0" fontId="0" fillId="0" borderId="33" xfId="3" applyFont="1" applyBorder="1" applyAlignment="1">
      <alignment horizontal="left"/>
    </xf>
    <xf numFmtId="0" fontId="8" fillId="0" borderId="41" xfId="3" applyFont="1" applyBorder="1" applyAlignment="1">
      <alignment horizontal="center"/>
    </xf>
    <xf numFmtId="0" fontId="8" fillId="0" borderId="33" xfId="3" applyFont="1" applyBorder="1" applyAlignment="1">
      <alignment horizontal="center"/>
    </xf>
    <xf numFmtId="0" fontId="12" fillId="0" borderId="41" xfId="3" applyFont="1" applyBorder="1" applyAlignment="1">
      <alignment horizontal="center"/>
    </xf>
    <xf numFmtId="0" fontId="12" fillId="0" borderId="33" xfId="3" applyFont="1" applyBorder="1" applyAlignment="1">
      <alignment horizontal="center"/>
    </xf>
    <xf numFmtId="0" fontId="12" fillId="0" borderId="0" xfId="3" applyFont="1" applyBorder="1" applyAlignment="1">
      <alignment horizontal="left"/>
    </xf>
    <xf numFmtId="0" fontId="12" fillId="0" borderId="58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21" fillId="0" borderId="0" xfId="3" applyFont="1" applyBorder="1" applyAlignment="1">
      <alignment horizontal="center" vertical="center" wrapText="1"/>
    </xf>
    <xf numFmtId="0" fontId="7" fillId="0" borderId="0" xfId="3" applyFont="1" applyAlignment="1" applyProtection="1">
      <alignment horizontal="left" wrapText="1"/>
      <protection locked="0"/>
    </xf>
    <xf numFmtId="0" fontId="12" fillId="0" borderId="12" xfId="3" applyFont="1" applyBorder="1" applyAlignment="1">
      <alignment horizontal="left"/>
    </xf>
    <xf numFmtId="0" fontId="2" fillId="0" borderId="10" xfId="3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0" borderId="0" xfId="3" applyFont="1" applyFill="1" applyBorder="1" applyAlignment="1" applyProtection="1">
      <alignment horizontal="right"/>
      <protection locked="0"/>
    </xf>
    <xf numFmtId="2" fontId="6" fillId="0" borderId="0" xfId="3" applyNumberFormat="1" applyFill="1" applyBorder="1" applyAlignment="1" applyProtection="1">
      <alignment horizontal="center"/>
      <protection locked="0"/>
    </xf>
    <xf numFmtId="0" fontId="0" fillId="0" borderId="1" xfId="3" applyFont="1" applyFill="1" applyBorder="1" applyAlignment="1" applyProtection="1">
      <alignment horizontal="left"/>
      <protection locked="0"/>
    </xf>
    <xf numFmtId="0" fontId="0" fillId="0" borderId="28" xfId="3" applyFont="1" applyFill="1" applyBorder="1" applyAlignment="1" applyProtection="1">
      <alignment horizontal="left"/>
      <protection locked="0"/>
    </xf>
    <xf numFmtId="0" fontId="0" fillId="0" borderId="0" xfId="3" applyFont="1" applyAlignment="1" applyProtection="1">
      <alignment horizontal="right"/>
      <protection locked="0"/>
    </xf>
    <xf numFmtId="0" fontId="6" fillId="0" borderId="0" xfId="3" applyBorder="1" applyAlignment="1" applyProtection="1">
      <alignment horizontal="right"/>
      <protection locked="0"/>
    </xf>
    <xf numFmtId="49" fontId="6" fillId="0" borderId="0" xfId="3" applyNumberFormat="1" applyBorder="1" applyAlignment="1" applyProtection="1">
      <alignment horizontal="right"/>
      <protection locked="0"/>
    </xf>
    <xf numFmtId="0" fontId="23" fillId="0" borderId="10" xfId="3" applyFont="1" applyBorder="1" applyAlignment="1">
      <alignment horizontal="left" vertical="center" wrapText="1"/>
    </xf>
    <xf numFmtId="0" fontId="23" fillId="0" borderId="1" xfId="3" applyFont="1" applyBorder="1" applyAlignment="1">
      <alignment horizontal="left" vertical="center" wrapText="1"/>
    </xf>
    <xf numFmtId="0" fontId="23" fillId="0" borderId="33" xfId="3" applyFont="1" applyBorder="1" applyAlignment="1">
      <alignment horizontal="left" vertical="center" wrapText="1"/>
    </xf>
    <xf numFmtId="0" fontId="8" fillId="0" borderId="31" xfId="3" applyFont="1" applyBorder="1" applyAlignment="1">
      <alignment horizontal="center" vertical="center" wrapText="1"/>
    </xf>
    <xf numFmtId="0" fontId="12" fillId="0" borderId="10" xfId="3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1" fontId="6" fillId="0" borderId="0" xfId="3" applyNumberFormat="1" applyFill="1" applyBorder="1" applyAlignment="1" applyProtection="1">
      <alignment horizontal="center"/>
      <protection locked="0"/>
    </xf>
    <xf numFmtId="49" fontId="0" fillId="0" borderId="0" xfId="3" applyNumberFormat="1" applyFont="1" applyAlignment="1" applyProtection="1">
      <alignment horizontal="right"/>
      <protection locked="0"/>
    </xf>
    <xf numFmtId="0" fontId="6" fillId="0" borderId="0" xfId="3" applyFill="1" applyBorder="1" applyAlignment="1" applyProtection="1">
      <alignment horizontal="center"/>
      <protection locked="0"/>
    </xf>
    <xf numFmtId="10" fontId="6" fillId="0" borderId="0" xfId="3" applyNumberFormat="1" applyFill="1" applyBorder="1" applyAlignment="1" applyProtection="1">
      <alignment horizontal="center"/>
      <protection locked="0"/>
    </xf>
    <xf numFmtId="0" fontId="2" fillId="0" borderId="10" xfId="3" applyFont="1" applyBorder="1" applyAlignment="1">
      <alignment horizontal="left"/>
    </xf>
    <xf numFmtId="0" fontId="2" fillId="0" borderId="1" xfId="3" applyFont="1" applyBorder="1" applyAlignment="1">
      <alignment horizontal="left"/>
    </xf>
    <xf numFmtId="0" fontId="2" fillId="0" borderId="33" xfId="3" applyFont="1" applyBorder="1" applyAlignment="1">
      <alignment horizontal="left"/>
    </xf>
    <xf numFmtId="0" fontId="8" fillId="0" borderId="10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33" xfId="3" applyFont="1" applyBorder="1" applyAlignment="1">
      <alignment horizontal="left" vertical="center" wrapText="1"/>
    </xf>
    <xf numFmtId="2" fontId="6" fillId="3" borderId="1" xfId="3" applyNumberFormat="1" applyFill="1" applyBorder="1" applyAlignment="1" applyProtection="1">
      <alignment horizontal="center"/>
      <protection locked="0"/>
    </xf>
    <xf numFmtId="0" fontId="6" fillId="3" borderId="1" xfId="3" applyFill="1" applyBorder="1" applyAlignment="1" applyProtection="1">
      <alignment horizontal="center"/>
      <protection locked="0"/>
    </xf>
    <xf numFmtId="0" fontId="6" fillId="3" borderId="72" xfId="3" applyFill="1" applyBorder="1" applyAlignment="1" applyProtection="1">
      <alignment horizontal="center"/>
      <protection locked="0"/>
    </xf>
    <xf numFmtId="1" fontId="13" fillId="0" borderId="41" xfId="3" applyNumberFormat="1" applyFont="1" applyBorder="1" applyAlignment="1">
      <alignment horizontal="center" vertical="center" wrapText="1"/>
    </xf>
    <xf numFmtId="1" fontId="13" fillId="0" borderId="1" xfId="3" applyNumberFormat="1" applyFont="1" applyBorder="1" applyAlignment="1">
      <alignment horizontal="center" vertical="center" wrapText="1"/>
    </xf>
    <xf numFmtId="0" fontId="12" fillId="0" borderId="55" xfId="3" applyFont="1" applyBorder="1" applyAlignment="1">
      <alignment horizontal="center" vertical="center" wrapText="1"/>
    </xf>
    <xf numFmtId="0" fontId="12" fillId="0" borderId="35" xfId="3" applyFont="1" applyBorder="1" applyAlignment="1">
      <alignment horizontal="center" vertical="center" wrapText="1"/>
    </xf>
    <xf numFmtId="0" fontId="12" fillId="0" borderId="0" xfId="3" applyFont="1" applyBorder="1" applyAlignment="1">
      <alignment horizontal="center" wrapText="1"/>
    </xf>
    <xf numFmtId="49" fontId="15" fillId="0" borderId="0" xfId="0" applyNumberFormat="1" applyFont="1" applyAlignment="1" applyProtection="1">
      <alignment horizontal="right"/>
      <protection locked="0"/>
    </xf>
    <xf numFmtId="49" fontId="15" fillId="2" borderId="75" xfId="0" applyNumberFormat="1" applyFont="1" applyFill="1" applyBorder="1" applyAlignment="1" applyProtection="1">
      <alignment horizontal="right"/>
      <protection locked="0"/>
    </xf>
    <xf numFmtId="49" fontId="15" fillId="2" borderId="76" xfId="0" applyNumberFormat="1" applyFont="1" applyFill="1" applyBorder="1" applyAlignment="1" applyProtection="1">
      <alignment horizontal="right"/>
      <protection locked="0"/>
    </xf>
    <xf numFmtId="49" fontId="15" fillId="2" borderId="68" xfId="0" applyNumberFormat="1" applyFont="1" applyFill="1" applyBorder="1" applyAlignment="1" applyProtection="1">
      <alignment horizontal="right"/>
      <protection locked="0"/>
    </xf>
    <xf numFmtId="0" fontId="15" fillId="3" borderId="2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10" fontId="15" fillId="3" borderId="16" xfId="0" applyNumberFormat="1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left"/>
    </xf>
    <xf numFmtId="0" fontId="15" fillId="0" borderId="35" xfId="0" applyFont="1" applyFill="1" applyBorder="1" applyAlignment="1" applyProtection="1">
      <alignment horizontal="left"/>
    </xf>
    <xf numFmtId="0" fontId="28" fillId="2" borderId="1" xfId="0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right"/>
      <protection locked="0"/>
    </xf>
    <xf numFmtId="0" fontId="15" fillId="3" borderId="1" xfId="0" applyFont="1" applyFill="1" applyBorder="1" applyAlignment="1" applyProtection="1">
      <alignment horizontal="center"/>
    </xf>
    <xf numFmtId="0" fontId="15" fillId="3" borderId="1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center"/>
      <protection locked="0"/>
    </xf>
    <xf numFmtId="0" fontId="28" fillId="2" borderId="10" xfId="0" applyFont="1" applyFill="1" applyBorder="1" applyAlignment="1" applyProtection="1">
      <alignment horizontal="left"/>
      <protection locked="0"/>
    </xf>
    <xf numFmtId="0" fontId="28" fillId="2" borderId="1" xfId="0" applyFont="1" applyFill="1" applyBorder="1" applyAlignment="1" applyProtection="1">
      <alignment horizontal="left"/>
      <protection locked="0"/>
    </xf>
    <xf numFmtId="0" fontId="18" fillId="0" borderId="20" xfId="0" applyFont="1" applyFill="1" applyBorder="1" applyAlignment="1" applyProtection="1">
      <alignment horizontal="left"/>
      <protection locked="0"/>
    </xf>
    <xf numFmtId="0" fontId="18" fillId="0" borderId="84" xfId="0" applyFont="1" applyFill="1" applyBorder="1" applyAlignment="1" applyProtection="1">
      <alignment horizontal="left"/>
      <protection locked="0"/>
    </xf>
    <xf numFmtId="0" fontId="18" fillId="0" borderId="85" xfId="0" applyFont="1" applyFill="1" applyBorder="1" applyAlignment="1" applyProtection="1">
      <alignment horizontal="left"/>
      <protection locked="0"/>
    </xf>
    <xf numFmtId="0" fontId="18" fillId="4" borderId="49" xfId="0" applyFont="1" applyFill="1" applyBorder="1" applyAlignment="1" applyProtection="1">
      <alignment horizontal="center"/>
      <protection locked="0"/>
    </xf>
    <xf numFmtId="0" fontId="16" fillId="2" borderId="8" xfId="0" applyFont="1" applyFill="1" applyBorder="1" applyAlignment="1" applyProtection="1">
      <alignment horizontal="center"/>
    </xf>
    <xf numFmtId="0" fontId="26" fillId="2" borderId="1" xfId="0" applyFont="1" applyFill="1" applyBorder="1" applyAlignment="1" applyProtection="1">
      <alignment horizontal="center"/>
      <protection locked="0"/>
    </xf>
    <xf numFmtId="10" fontId="28" fillId="2" borderId="0" xfId="0" applyNumberFormat="1" applyFont="1" applyFill="1" applyBorder="1" applyAlignment="1" applyProtection="1">
      <alignment horizontal="center"/>
      <protection locked="0"/>
    </xf>
    <xf numFmtId="0" fontId="28" fillId="3" borderId="1" xfId="0" applyFont="1" applyFill="1" applyBorder="1" applyAlignment="1" applyProtection="1">
      <alignment horizontal="center"/>
    </xf>
    <xf numFmtId="0" fontId="15" fillId="0" borderId="20" xfId="0" applyFont="1" applyFill="1" applyBorder="1" applyAlignment="1" applyProtection="1">
      <alignment horizontal="left"/>
      <protection locked="0"/>
    </xf>
    <xf numFmtId="0" fontId="15" fillId="0" borderId="15" xfId="0" applyFont="1" applyFill="1" applyBorder="1" applyAlignment="1" applyProtection="1">
      <alignment horizontal="left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0" fontId="16" fillId="2" borderId="41" xfId="0" applyFont="1" applyFill="1" applyBorder="1" applyAlignment="1" applyProtection="1">
      <alignment horizontal="center"/>
      <protection locked="0"/>
    </xf>
    <xf numFmtId="0" fontId="16" fillId="2" borderId="1" xfId="0" applyFont="1" applyFill="1" applyBorder="1" applyAlignment="1" applyProtection="1">
      <alignment horizontal="center"/>
      <protection locked="0"/>
    </xf>
    <xf numFmtId="0" fontId="16" fillId="2" borderId="33" xfId="0" applyFont="1" applyFill="1" applyBorder="1" applyAlignment="1" applyProtection="1">
      <alignment horizontal="center"/>
      <protection locked="0"/>
    </xf>
    <xf numFmtId="0" fontId="15" fillId="2" borderId="10" xfId="0" applyFont="1" applyFill="1" applyBorder="1" applyAlignment="1" applyProtection="1">
      <alignment horizontal="left"/>
      <protection locked="0"/>
    </xf>
    <xf numFmtId="0" fontId="15" fillId="2" borderId="1" xfId="0" applyFont="1" applyFill="1" applyBorder="1" applyAlignment="1" applyProtection="1">
      <alignment horizontal="left"/>
      <protection locked="0"/>
    </xf>
    <xf numFmtId="0" fontId="15" fillId="2" borderId="33" xfId="0" applyFont="1" applyFill="1" applyBorder="1" applyAlignment="1" applyProtection="1">
      <alignment horizontal="left"/>
      <protection locked="0"/>
    </xf>
    <xf numFmtId="0" fontId="16" fillId="0" borderId="12" xfId="0" applyFont="1" applyFill="1" applyBorder="1" applyAlignment="1" applyProtection="1">
      <alignment horizontal="left"/>
      <protection locked="0"/>
    </xf>
    <xf numFmtId="0" fontId="16" fillId="0" borderId="19" xfId="0" applyFont="1" applyFill="1" applyBorder="1" applyAlignment="1" applyProtection="1">
      <alignment horizontal="left"/>
      <protection locked="0"/>
    </xf>
    <xf numFmtId="0" fontId="26" fillId="2" borderId="10" xfId="0" applyFont="1" applyFill="1" applyBorder="1" applyAlignment="1" applyProtection="1">
      <alignment horizontal="left"/>
      <protection locked="0"/>
    </xf>
    <xf numFmtId="0" fontId="26" fillId="2" borderId="1" xfId="0" applyFont="1" applyFill="1" applyBorder="1" applyAlignment="1" applyProtection="1">
      <alignment horizontal="left"/>
      <protection locked="0"/>
    </xf>
    <xf numFmtId="0" fontId="15" fillId="2" borderId="75" xfId="0" applyFont="1" applyFill="1" applyBorder="1" applyAlignment="1" applyProtection="1">
      <alignment horizontal="right"/>
      <protection locked="0"/>
    </xf>
    <xf numFmtId="0" fontId="15" fillId="2" borderId="76" xfId="0" applyFont="1" applyFill="1" applyBorder="1" applyAlignment="1" applyProtection="1">
      <alignment horizontal="right"/>
      <protection locked="0"/>
    </xf>
    <xf numFmtId="0" fontId="15" fillId="2" borderId="68" xfId="0" applyFont="1" applyFill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right"/>
      <protection locked="0"/>
    </xf>
    <xf numFmtId="2" fontId="28" fillId="3" borderId="1" xfId="0" applyNumberFormat="1" applyFont="1" applyFill="1" applyBorder="1" applyAlignment="1" applyProtection="1">
      <alignment horizontal="center"/>
      <protection locked="0"/>
    </xf>
    <xf numFmtId="0" fontId="18" fillId="0" borderId="41" xfId="0" applyFont="1" applyFill="1" applyBorder="1" applyAlignment="1" applyProtection="1">
      <alignment horizontal="left"/>
      <protection locked="0"/>
    </xf>
    <xf numFmtId="0" fontId="18" fillId="0" borderId="87" xfId="0" applyFont="1" applyFill="1" applyBorder="1" applyAlignment="1" applyProtection="1">
      <alignment horizontal="left"/>
      <protection locked="0"/>
    </xf>
    <xf numFmtId="0" fontId="18" fillId="0" borderId="88" xfId="0" applyFont="1" applyFill="1" applyBorder="1" applyAlignment="1" applyProtection="1">
      <alignment horizontal="left"/>
      <protection locked="0"/>
    </xf>
    <xf numFmtId="0" fontId="15" fillId="2" borderId="6" xfId="0" applyFont="1" applyFill="1" applyBorder="1" applyAlignment="1" applyProtection="1">
      <alignment horizontal="left"/>
      <protection locked="0"/>
    </xf>
    <xf numFmtId="0" fontId="15" fillId="2" borderId="2" xfId="0" applyFont="1" applyFill="1" applyBorder="1" applyAlignment="1" applyProtection="1">
      <alignment horizontal="left"/>
      <protection locked="0"/>
    </xf>
    <xf numFmtId="1" fontId="16" fillId="2" borderId="1" xfId="0" applyNumberFormat="1" applyFont="1" applyFill="1" applyBorder="1" applyAlignment="1" applyProtection="1">
      <alignment horizontal="center"/>
    </xf>
    <xf numFmtId="0" fontId="18" fillId="4" borderId="8" xfId="0" applyFont="1" applyFill="1" applyBorder="1" applyAlignment="1" applyProtection="1">
      <alignment horizontal="center"/>
      <protection locked="0"/>
    </xf>
    <xf numFmtId="0" fontId="28" fillId="2" borderId="0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 wrapText="1"/>
      <protection locked="0"/>
    </xf>
    <xf numFmtId="1" fontId="28" fillId="3" borderId="1" xfId="0" applyNumberFormat="1" applyFont="1" applyFill="1" applyBorder="1" applyAlignment="1" applyProtection="1">
      <alignment horizontal="center"/>
    </xf>
    <xf numFmtId="49" fontId="15" fillId="0" borderId="76" xfId="0" applyNumberFormat="1" applyFont="1" applyBorder="1" applyAlignment="1" applyProtection="1">
      <alignment horizontal="right"/>
      <protection locked="0"/>
    </xf>
    <xf numFmtId="49" fontId="15" fillId="0" borderId="68" xfId="0" applyNumberFormat="1" applyFont="1" applyBorder="1" applyAlignment="1" applyProtection="1">
      <alignment horizontal="right"/>
      <protection locked="0"/>
    </xf>
    <xf numFmtId="49" fontId="18" fillId="0" borderId="0" xfId="1" applyNumberFormat="1" applyFont="1" applyBorder="1" applyAlignment="1" applyProtection="1">
      <alignment horizontal="right"/>
      <protection locked="0"/>
    </xf>
    <xf numFmtId="0" fontId="16" fillId="2" borderId="0" xfId="0" applyFont="1" applyFill="1" applyBorder="1" applyAlignment="1" applyProtection="1">
      <alignment horizontal="left"/>
      <protection locked="0"/>
    </xf>
    <xf numFmtId="0" fontId="15" fillId="2" borderId="8" xfId="0" applyFont="1" applyFill="1" applyBorder="1" applyAlignment="1" applyProtection="1">
      <alignment horizontal="center"/>
      <protection locked="0"/>
    </xf>
    <xf numFmtId="0" fontId="15" fillId="0" borderId="41" xfId="0" applyFont="1" applyFill="1" applyBorder="1" applyAlignment="1" applyProtection="1">
      <alignment horizontal="center"/>
      <protection locked="0"/>
    </xf>
    <xf numFmtId="0" fontId="15" fillId="0" borderId="1" xfId="0" applyFont="1" applyFill="1" applyBorder="1" applyAlignment="1" applyProtection="1">
      <alignment horizontal="center"/>
      <protection locked="0"/>
    </xf>
    <xf numFmtId="0" fontId="16" fillId="2" borderId="10" xfId="0" applyFont="1" applyFill="1" applyBorder="1" applyAlignment="1" applyProtection="1">
      <alignment horizontal="left"/>
      <protection locked="0"/>
    </xf>
    <xf numFmtId="0" fontId="16" fillId="2" borderId="1" xfId="0" applyFont="1" applyFill="1" applyBorder="1" applyAlignment="1" applyProtection="1">
      <alignment horizontal="left"/>
      <protection locked="0"/>
    </xf>
    <xf numFmtId="0" fontId="16" fillId="2" borderId="33" xfId="0" applyFont="1" applyFill="1" applyBorder="1" applyAlignment="1" applyProtection="1">
      <alignment horizontal="left"/>
      <protection locked="0"/>
    </xf>
    <xf numFmtId="0" fontId="15" fillId="2" borderId="2" xfId="0" applyFont="1" applyFill="1" applyBorder="1" applyAlignment="1" applyProtection="1">
      <alignment horizontal="center"/>
      <protection locked="0"/>
    </xf>
    <xf numFmtId="0" fontId="16" fillId="2" borderId="4" xfId="0" applyFont="1" applyFill="1" applyBorder="1" applyAlignment="1" applyProtection="1">
      <alignment horizontal="left"/>
      <protection locked="0"/>
    </xf>
    <xf numFmtId="0" fontId="15" fillId="2" borderId="7" xfId="0" applyFont="1" applyFill="1" applyBorder="1" applyAlignment="1" applyProtection="1">
      <alignment horizontal="center"/>
      <protection locked="0"/>
    </xf>
    <xf numFmtId="0" fontId="16" fillId="2" borderId="17" xfId="0" applyFont="1" applyFill="1" applyBorder="1" applyAlignment="1" applyProtection="1">
      <alignment horizontal="left"/>
      <protection locked="0"/>
    </xf>
    <xf numFmtId="0" fontId="16" fillId="2" borderId="16" xfId="0" applyFont="1" applyFill="1" applyBorder="1" applyAlignment="1" applyProtection="1">
      <alignment horizontal="left"/>
      <protection locked="0"/>
    </xf>
    <xf numFmtId="0" fontId="17" fillId="2" borderId="82" xfId="0" applyFont="1" applyFill="1" applyBorder="1" applyAlignment="1" applyProtection="1">
      <alignment horizontal="left"/>
    </xf>
    <xf numFmtId="0" fontId="17" fillId="2" borderId="83" xfId="0" applyFont="1" applyFill="1" applyBorder="1" applyAlignment="1" applyProtection="1">
      <alignment horizontal="left"/>
    </xf>
    <xf numFmtId="0" fontId="28" fillId="2" borderId="2" xfId="0" applyFont="1" applyFill="1" applyBorder="1" applyAlignment="1" applyProtection="1">
      <alignment horizontal="left"/>
      <protection locked="0"/>
    </xf>
    <xf numFmtId="0" fontId="28" fillId="3" borderId="8" xfId="0" applyFont="1" applyFill="1" applyBorder="1" applyAlignment="1" applyProtection="1">
      <alignment horizontal="center"/>
      <protection locked="0"/>
    </xf>
    <xf numFmtId="0" fontId="26" fillId="2" borderId="7" xfId="0" applyFont="1" applyFill="1" applyBorder="1" applyAlignment="1" applyProtection="1">
      <alignment horizontal="center"/>
      <protection locked="0"/>
    </xf>
    <xf numFmtId="0" fontId="26" fillId="2" borderId="8" xfId="0" applyFont="1" applyFill="1" applyBorder="1" applyAlignment="1" applyProtection="1">
      <alignment horizontal="center"/>
      <protection locked="0"/>
    </xf>
    <xf numFmtId="1" fontId="15" fillId="3" borderId="2" xfId="0" applyNumberFormat="1" applyFont="1" applyFill="1" applyBorder="1" applyAlignment="1" applyProtection="1">
      <alignment horizontal="center"/>
      <protection locked="0"/>
    </xf>
    <xf numFmtId="0" fontId="16" fillId="2" borderId="6" xfId="0" applyFont="1" applyFill="1" applyBorder="1" applyAlignment="1" applyProtection="1">
      <alignment horizontal="left"/>
      <protection locked="0"/>
    </xf>
    <xf numFmtId="0" fontId="16" fillId="2" borderId="2" xfId="0" applyFont="1" applyFill="1" applyBorder="1" applyAlignment="1" applyProtection="1">
      <alignment horizontal="left"/>
      <protection locked="0"/>
    </xf>
    <xf numFmtId="0" fontId="16" fillId="2" borderId="3" xfId="0" applyFont="1" applyFill="1" applyBorder="1" applyAlignment="1" applyProtection="1">
      <alignment horizontal="left"/>
      <protection locked="0"/>
    </xf>
    <xf numFmtId="0" fontId="5" fillId="0" borderId="5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2" fontId="5" fillId="0" borderId="41" xfId="0" applyNumberFormat="1" applyFont="1" applyBorder="1" applyAlignment="1" applyProtection="1">
      <alignment horizontal="center"/>
    </xf>
    <xf numFmtId="2" fontId="5" fillId="0" borderId="1" xfId="0" applyNumberFormat="1" applyFont="1" applyBorder="1" applyAlignment="1" applyProtection="1">
      <alignment horizontal="center"/>
    </xf>
    <xf numFmtId="2" fontId="5" fillId="0" borderId="33" xfId="0" applyNumberFormat="1" applyFont="1" applyBorder="1" applyAlignment="1" applyProtection="1">
      <alignment horizontal="center"/>
    </xf>
    <xf numFmtId="0" fontId="4" fillId="0" borderId="41" xfId="0" applyFont="1" applyFill="1" applyBorder="1" applyAlignment="1" applyProtection="1">
      <alignment horizontal="center"/>
    </xf>
    <xf numFmtId="0" fontId="4" fillId="0" borderId="33" xfId="0" applyFont="1" applyFill="1" applyBorder="1" applyAlignment="1" applyProtection="1">
      <alignment horizontal="center"/>
    </xf>
    <xf numFmtId="0" fontId="30" fillId="0" borderId="10" xfId="0" applyFont="1" applyBorder="1" applyAlignment="1">
      <alignment horizontal="left" wrapText="1"/>
    </xf>
    <xf numFmtId="0" fontId="30" fillId="0" borderId="1" xfId="0" applyFont="1" applyBorder="1" applyAlignment="1">
      <alignment horizontal="left" wrapText="1"/>
    </xf>
    <xf numFmtId="0" fontId="30" fillId="0" borderId="33" xfId="0" applyFont="1" applyBorder="1" applyAlignment="1">
      <alignment horizontal="left" wrapText="1"/>
    </xf>
    <xf numFmtId="0" fontId="30" fillId="0" borderId="41" xfId="0" applyFont="1" applyFill="1" applyBorder="1" applyAlignment="1" applyProtection="1">
      <alignment horizontal="center"/>
    </xf>
    <xf numFmtId="0" fontId="30" fillId="0" borderId="33" xfId="0" applyFont="1" applyFill="1" applyBorder="1" applyAlignment="1" applyProtection="1">
      <alignment horizontal="center"/>
    </xf>
    <xf numFmtId="2" fontId="30" fillId="0" borderId="31" xfId="0" applyNumberFormat="1" applyFont="1" applyBorder="1" applyAlignment="1" applyProtection="1">
      <alignment horizontal="center"/>
    </xf>
    <xf numFmtId="1" fontId="30" fillId="0" borderId="41" xfId="0" applyNumberFormat="1" applyFont="1" applyBorder="1" applyAlignment="1" applyProtection="1">
      <alignment horizontal="center"/>
    </xf>
    <xf numFmtId="1" fontId="30" fillId="0" borderId="1" xfId="0" applyNumberFormat="1" applyFont="1" applyBorder="1" applyAlignment="1" applyProtection="1">
      <alignment horizontal="center"/>
    </xf>
    <xf numFmtId="1" fontId="30" fillId="0" borderId="33" xfId="0" applyNumberFormat="1" applyFont="1" applyBorder="1" applyAlignment="1" applyProtection="1">
      <alignment horizontal="center"/>
    </xf>
    <xf numFmtId="2" fontId="30" fillId="0" borderId="41" xfId="0" applyNumberFormat="1" applyFont="1" applyBorder="1" applyAlignment="1" applyProtection="1">
      <alignment horizontal="center"/>
    </xf>
    <xf numFmtId="2" fontId="30" fillId="0" borderId="1" xfId="0" applyNumberFormat="1" applyFont="1" applyBorder="1" applyAlignment="1" applyProtection="1">
      <alignment horizontal="center"/>
    </xf>
    <xf numFmtId="2" fontId="30" fillId="0" borderId="33" xfId="0" applyNumberFormat="1" applyFont="1" applyBorder="1" applyAlignment="1" applyProtection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57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0" fontId="0" fillId="0" borderId="22" xfId="0" applyFill="1" applyBorder="1" applyAlignment="1" applyProtection="1">
      <alignment horizontal="center"/>
    </xf>
    <xf numFmtId="1" fontId="4" fillId="0" borderId="57" xfId="0" applyNumberFormat="1" applyFont="1" applyBorder="1" applyAlignment="1" applyProtection="1">
      <alignment horizontal="center"/>
    </xf>
    <xf numFmtId="1" fontId="4" fillId="0" borderId="8" xfId="0" applyNumberFormat="1" applyFont="1" applyBorder="1" applyAlignment="1" applyProtection="1">
      <alignment horizontal="center"/>
    </xf>
    <xf numFmtId="1" fontId="4" fillId="0" borderId="26" xfId="0" applyNumberFormat="1" applyFont="1" applyBorder="1" applyAlignment="1" applyProtection="1">
      <alignment horizontal="center"/>
    </xf>
    <xf numFmtId="0" fontId="32" fillId="0" borderId="10" xfId="0" applyFont="1" applyBorder="1" applyAlignment="1">
      <alignment horizontal="left" wrapText="1"/>
    </xf>
    <xf numFmtId="0" fontId="32" fillId="0" borderId="1" xfId="0" applyFont="1" applyBorder="1" applyAlignment="1">
      <alignment horizontal="left" wrapText="1"/>
    </xf>
    <xf numFmtId="0" fontId="32" fillId="0" borderId="33" xfId="0" applyFont="1" applyBorder="1" applyAlignment="1">
      <alignment horizontal="left" wrapText="1"/>
    </xf>
    <xf numFmtId="0" fontId="32" fillId="0" borderId="10" xfId="0" applyFont="1" applyBorder="1" applyAlignment="1">
      <alignment horizontal="left"/>
    </xf>
    <xf numFmtId="0" fontId="32" fillId="0" borderId="1" xfId="0" applyFont="1" applyBorder="1" applyAlignment="1">
      <alignment horizontal="left"/>
    </xf>
    <xf numFmtId="0" fontId="32" fillId="0" borderId="33" xfId="0" applyFont="1" applyBorder="1" applyAlignment="1">
      <alignment horizontal="left"/>
    </xf>
    <xf numFmtId="0" fontId="10" fillId="0" borderId="0" xfId="0" applyFont="1" applyBorder="1" applyAlignment="1" applyProtection="1">
      <alignment horizontal="center" wrapText="1"/>
      <protection locked="0"/>
    </xf>
    <xf numFmtId="2" fontId="32" fillId="0" borderId="31" xfId="0" applyNumberFormat="1" applyFont="1" applyBorder="1" applyAlignment="1" applyProtection="1">
      <alignment horizontal="center"/>
    </xf>
    <xf numFmtId="0" fontId="32" fillId="0" borderId="41" xfId="0" applyFont="1" applyFill="1" applyBorder="1" applyAlignment="1" applyProtection="1">
      <alignment horizontal="center"/>
    </xf>
    <xf numFmtId="0" fontId="32" fillId="0" borderId="33" xfId="0" applyFont="1" applyFill="1" applyBorder="1" applyAlignment="1" applyProtection="1">
      <alignment horizontal="center"/>
    </xf>
    <xf numFmtId="0" fontId="0" fillId="0" borderId="0" xfId="0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49" fontId="11" fillId="0" borderId="0" xfId="1" applyNumberFormat="1" applyFont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left"/>
      <protection locked="0"/>
    </xf>
    <xf numFmtId="0" fontId="2" fillId="0" borderId="30" xfId="0" applyFont="1" applyFill="1" applyBorder="1" applyAlignment="1" applyProtection="1">
      <alignment horizontal="left"/>
      <protection locked="0"/>
    </xf>
    <xf numFmtId="0" fontId="2" fillId="0" borderId="53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0" fontId="0" fillId="0" borderId="16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left"/>
    </xf>
    <xf numFmtId="0" fontId="0" fillId="2" borderId="35" xfId="0" applyFill="1" applyBorder="1" applyAlignment="1" applyProtection="1">
      <alignment horizontal="left"/>
    </xf>
    <xf numFmtId="0" fontId="0" fillId="0" borderId="8" xfId="0" applyFill="1" applyBorder="1" applyAlignment="1" applyProtection="1">
      <alignment horizontal="center"/>
      <protection locked="0"/>
    </xf>
    <xf numFmtId="3" fontId="0" fillId="0" borderId="8" xfId="0" applyNumberFormat="1" applyFill="1" applyBorder="1" applyAlignment="1" applyProtection="1">
      <alignment horizontal="center"/>
    </xf>
    <xf numFmtId="3" fontId="0" fillId="0" borderId="26" xfId="0" applyNumberFormat="1" applyFill="1" applyBorder="1" applyAlignment="1" applyProtection="1">
      <alignment horizontal="center"/>
    </xf>
    <xf numFmtId="4" fontId="0" fillId="3" borderId="1" xfId="0" applyNumberFormat="1" applyFill="1" applyBorder="1" applyAlignment="1" applyProtection="1">
      <alignment horizontal="center"/>
      <protection locked="0"/>
    </xf>
    <xf numFmtId="3" fontId="0" fillId="0" borderId="1" xfId="0" applyNumberFormat="1" applyFill="1" applyBorder="1" applyAlignment="1" applyProtection="1">
      <alignment horizontal="center"/>
    </xf>
    <xf numFmtId="3" fontId="0" fillId="0" borderId="33" xfId="0" applyNumberFormat="1" applyFill="1" applyBorder="1" applyAlignment="1" applyProtection="1">
      <alignment horizontal="center"/>
    </xf>
    <xf numFmtId="4" fontId="0" fillId="3" borderId="16" xfId="0" applyNumberFormat="1" applyFill="1" applyBorder="1" applyAlignment="1" applyProtection="1">
      <alignment horizontal="center"/>
      <protection locked="0"/>
    </xf>
    <xf numFmtId="3" fontId="0" fillId="0" borderId="16" xfId="0" applyNumberFormat="1" applyFill="1" applyBorder="1" applyAlignment="1" applyProtection="1">
      <alignment horizontal="center"/>
    </xf>
    <xf numFmtId="3" fontId="0" fillId="0" borderId="35" xfId="0" applyNumberForma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15" fillId="0" borderId="6" xfId="0" applyFont="1" applyFill="1" applyBorder="1" applyAlignment="1" applyProtection="1">
      <alignment horizontal="left"/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0" fontId="15" fillId="0" borderId="3" xfId="0" applyFont="1" applyFill="1" applyBorder="1" applyAlignment="1" applyProtection="1">
      <alignment horizontal="left"/>
      <protection locked="0"/>
    </xf>
    <xf numFmtId="0" fontId="15" fillId="2" borderId="34" xfId="0" applyFont="1" applyFill="1" applyBorder="1" applyAlignment="1" applyProtection="1">
      <alignment horizontal="left"/>
      <protection locked="0"/>
    </xf>
    <xf numFmtId="0" fontId="16" fillId="2" borderId="39" xfId="0" applyFont="1" applyFill="1" applyBorder="1" applyAlignment="1" applyProtection="1">
      <alignment horizontal="left"/>
      <protection locked="0"/>
    </xf>
    <xf numFmtId="2" fontId="15" fillId="3" borderId="1" xfId="0" applyNumberFormat="1" applyFont="1" applyFill="1" applyBorder="1" applyAlignment="1" applyProtection="1">
      <alignment horizontal="center"/>
      <protection locked="0"/>
    </xf>
    <xf numFmtId="0" fontId="17" fillId="2" borderId="41" xfId="0" applyFont="1" applyFill="1" applyBorder="1" applyAlignment="1" applyProtection="1">
      <alignment horizontal="center"/>
      <protection locked="0"/>
    </xf>
    <xf numFmtId="0" fontId="17" fillId="2" borderId="1" xfId="0" applyFont="1" applyFill="1" applyBorder="1" applyAlignment="1" applyProtection="1">
      <alignment horizontal="center"/>
      <protection locked="0"/>
    </xf>
    <xf numFmtId="0" fontId="16" fillId="2" borderId="34" xfId="0" applyFont="1" applyFill="1" applyBorder="1" applyAlignment="1" applyProtection="1">
      <alignment horizontal="left"/>
      <protection locked="0"/>
    </xf>
    <xf numFmtId="0" fontId="15" fillId="2" borderId="28" xfId="0" applyFont="1" applyFill="1" applyBorder="1" applyAlignment="1" applyProtection="1">
      <alignment horizontal="left"/>
      <protection locked="0"/>
    </xf>
    <xf numFmtId="0" fontId="17" fillId="2" borderId="6" xfId="0" applyFont="1" applyFill="1" applyBorder="1" applyAlignment="1" applyProtection="1">
      <alignment horizontal="center"/>
      <protection locked="0"/>
    </xf>
    <xf numFmtId="0" fontId="17" fillId="2" borderId="2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6" fillId="0" borderId="10" xfId="0" applyFont="1" applyFill="1" applyBorder="1" applyAlignment="1" applyProtection="1">
      <alignment horizontal="left"/>
      <protection locked="0"/>
    </xf>
    <xf numFmtId="0" fontId="16" fillId="0" borderId="1" xfId="0" applyFont="1" applyFill="1" applyBorder="1" applyAlignment="1" applyProtection="1">
      <alignment horizontal="left"/>
      <protection locked="0"/>
    </xf>
    <xf numFmtId="49" fontId="2" fillId="0" borderId="30" xfId="0" applyNumberFormat="1" applyFont="1" applyBorder="1" applyAlignment="1" applyProtection="1">
      <alignment horizontal="left"/>
      <protection locked="0"/>
    </xf>
    <xf numFmtId="49" fontId="2" fillId="0" borderId="73" xfId="0" applyNumberFormat="1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5" fillId="2" borderId="10" xfId="0" applyFont="1" applyFill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 applyProtection="1">
      <alignment horizontal="left" vertical="center"/>
      <protection locked="0"/>
    </xf>
    <xf numFmtId="0" fontId="15" fillId="2" borderId="28" xfId="0" applyFont="1" applyFill="1" applyBorder="1" applyAlignment="1" applyProtection="1">
      <alignment horizontal="left" vertical="center"/>
      <protection locked="0"/>
    </xf>
    <xf numFmtId="10" fontId="15" fillId="0" borderId="1" xfId="0" applyNumberFormat="1" applyFont="1" applyFill="1" applyBorder="1" applyAlignment="1" applyProtection="1">
      <alignment horizontal="center"/>
      <protection locked="0"/>
    </xf>
    <xf numFmtId="10" fontId="15" fillId="0" borderId="0" xfId="0" applyNumberFormat="1" applyFont="1" applyFill="1" applyBorder="1" applyAlignment="1" applyProtection="1">
      <alignment horizontal="center"/>
      <protection locked="0"/>
    </xf>
    <xf numFmtId="0" fontId="34" fillId="0" borderId="6" xfId="0" applyFont="1" applyBorder="1" applyAlignment="1">
      <alignment horizontal="left"/>
    </xf>
    <xf numFmtId="0" fontId="34" fillId="0" borderId="2" xfId="0" applyFont="1" applyBorder="1" applyAlignment="1">
      <alignment horizontal="left"/>
    </xf>
    <xf numFmtId="0" fontId="36" fillId="0" borderId="29" xfId="0" applyFont="1" applyBorder="1" applyAlignment="1">
      <alignment horizontal="left"/>
    </xf>
    <xf numFmtId="0" fontId="36" fillId="0" borderId="30" xfId="0" applyFont="1" applyBorder="1" applyAlignment="1">
      <alignment horizontal="left"/>
    </xf>
    <xf numFmtId="0" fontId="37" fillId="0" borderId="10" xfId="0" applyFont="1" applyBorder="1" applyAlignment="1">
      <alignment horizontal="left"/>
    </xf>
    <xf numFmtId="0" fontId="37" fillId="0" borderId="1" xfId="0" applyFont="1" applyBorder="1" applyAlignment="1">
      <alignment horizontal="left"/>
    </xf>
    <xf numFmtId="0" fontId="35" fillId="0" borderId="41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36" fillId="0" borderId="17" xfId="0" applyFont="1" applyBorder="1" applyAlignment="1">
      <alignment horizontal="left"/>
    </xf>
    <xf numFmtId="0" fontId="36" fillId="0" borderId="16" xfId="0" applyFont="1" applyBorder="1" applyAlignment="1">
      <alignment horizontal="left"/>
    </xf>
    <xf numFmtId="0" fontId="15" fillId="0" borderId="23" xfId="0" applyFont="1" applyFill="1" applyBorder="1" applyAlignment="1" applyProtection="1">
      <alignment horizontal="center"/>
      <protection locked="0"/>
    </xf>
    <xf numFmtId="0" fontId="15" fillId="0" borderId="32" xfId="0" applyFont="1" applyFill="1" applyBorder="1" applyAlignment="1" applyProtection="1">
      <alignment horizontal="center"/>
      <protection locked="0"/>
    </xf>
    <xf numFmtId="0" fontId="15" fillId="0" borderId="44" xfId="0" applyFont="1" applyFill="1" applyBorder="1" applyAlignment="1" applyProtection="1">
      <alignment horizontal="center"/>
      <protection locked="0"/>
    </xf>
    <xf numFmtId="0" fontId="15" fillId="2" borderId="10" xfId="0" applyFont="1" applyFill="1" applyBorder="1" applyAlignment="1" applyProtection="1">
      <alignment horizontal="left" wrapText="1"/>
      <protection locked="0"/>
    </xf>
    <xf numFmtId="0" fontId="15" fillId="2" borderId="1" xfId="0" applyFont="1" applyFill="1" applyBorder="1" applyAlignment="1" applyProtection="1">
      <alignment horizontal="left" wrapText="1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4" fontId="15" fillId="3" borderId="1" xfId="0" applyNumberFormat="1" applyFont="1" applyFill="1" applyBorder="1" applyAlignment="1" applyProtection="1">
      <alignment horizontal="center"/>
      <protection locked="0"/>
    </xf>
    <xf numFmtId="0" fontId="15" fillId="3" borderId="28" xfId="0" applyFont="1" applyFill="1" applyBorder="1" applyAlignment="1" applyProtection="1">
      <alignment horizontal="center"/>
      <protection locked="0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1"/>
  <sheetViews>
    <sheetView tabSelected="1" workbookViewId="0">
      <selection sqref="A1:L1"/>
    </sheetView>
  </sheetViews>
  <sheetFormatPr defaultRowHeight="13.2"/>
  <cols>
    <col min="2" max="2" width="9.44140625" bestFit="1" customWidth="1"/>
    <col min="5" max="5" width="8.44140625" customWidth="1"/>
    <col min="7" max="7" width="9.44140625" customWidth="1"/>
    <col min="11" max="11" width="11.6640625" customWidth="1"/>
    <col min="12" max="12" width="10.5546875" customWidth="1"/>
    <col min="13" max="13" width="12.6640625" customWidth="1"/>
    <col min="14" max="14" width="10.5546875" bestFit="1" customWidth="1"/>
    <col min="15" max="15" width="10.44140625" customWidth="1"/>
  </cols>
  <sheetData>
    <row r="1" spans="1:15" ht="39" customHeight="1">
      <c r="A1" s="768" t="s">
        <v>286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166"/>
      <c r="N1" s="166"/>
      <c r="O1" s="166"/>
    </row>
    <row r="2" spans="1:15">
      <c r="A2" s="769"/>
      <c r="B2" s="769"/>
      <c r="C2" s="167"/>
      <c r="D2" s="167"/>
      <c r="E2" s="167"/>
      <c r="F2" s="167"/>
      <c r="G2" s="167"/>
      <c r="H2" s="167"/>
      <c r="I2" s="167"/>
      <c r="J2" s="167"/>
      <c r="K2" s="167"/>
      <c r="L2" s="168" t="s">
        <v>74</v>
      </c>
      <c r="M2" s="169"/>
      <c r="N2" s="169"/>
      <c r="O2" s="166"/>
    </row>
    <row r="3" spans="1:15" ht="12.75" customHeight="1">
      <c r="A3" s="169" t="s">
        <v>147</v>
      </c>
      <c r="B3" s="445">
        <v>863015.43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6"/>
    </row>
    <row r="4" spans="1:15">
      <c r="A4" s="769" t="s">
        <v>104</v>
      </c>
      <c r="B4" s="769"/>
      <c r="C4" s="769"/>
      <c r="D4" s="769"/>
      <c r="E4" s="769"/>
      <c r="F4" s="769"/>
      <c r="G4" s="769"/>
      <c r="H4" s="769"/>
      <c r="I4" s="167"/>
      <c r="J4" s="167"/>
      <c r="K4" s="233"/>
      <c r="L4" s="167"/>
      <c r="M4" s="169"/>
      <c r="N4" s="169"/>
      <c r="O4" s="166"/>
    </row>
    <row r="5" spans="1:15" ht="13.8" thickBot="1">
      <c r="A5" s="770"/>
      <c r="B5" s="770"/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169"/>
      <c r="N5" s="169"/>
      <c r="O5" s="170"/>
    </row>
    <row r="6" spans="1:15">
      <c r="A6" s="727"/>
      <c r="B6" s="728"/>
      <c r="C6" s="728"/>
      <c r="D6" s="728"/>
      <c r="E6" s="728"/>
      <c r="F6" s="729"/>
      <c r="G6" s="730" t="s">
        <v>33</v>
      </c>
      <c r="H6" s="729"/>
      <c r="I6" s="731" t="s">
        <v>34</v>
      </c>
      <c r="J6" s="732"/>
      <c r="K6" s="171" t="s">
        <v>35</v>
      </c>
      <c r="L6" s="172" t="s">
        <v>36</v>
      </c>
      <c r="M6" s="169"/>
      <c r="N6" s="169"/>
      <c r="O6" s="170"/>
    </row>
    <row r="7" spans="1:15">
      <c r="A7" s="717" t="s">
        <v>117</v>
      </c>
      <c r="B7" s="718"/>
      <c r="C7" s="718"/>
      <c r="D7" s="718"/>
      <c r="E7" s="718"/>
      <c r="F7" s="719"/>
      <c r="G7" s="709">
        <v>60</v>
      </c>
      <c r="H7" s="709"/>
      <c r="I7" s="710">
        <v>70</v>
      </c>
      <c r="J7" s="710"/>
      <c r="K7" s="348">
        <v>246</v>
      </c>
      <c r="L7" s="349">
        <f>G7*I7*K7</f>
        <v>1033200</v>
      </c>
      <c r="M7" s="169"/>
      <c r="N7" s="169"/>
      <c r="O7" s="166"/>
    </row>
    <row r="8" spans="1:15">
      <c r="A8" s="717" t="s">
        <v>124</v>
      </c>
      <c r="B8" s="718"/>
      <c r="C8" s="718"/>
      <c r="D8" s="718"/>
      <c r="E8" s="718"/>
      <c r="F8" s="719"/>
      <c r="G8" s="711">
        <v>295</v>
      </c>
      <c r="H8" s="712"/>
      <c r="I8" s="713">
        <v>75</v>
      </c>
      <c r="J8" s="714"/>
      <c r="K8" s="348">
        <v>246</v>
      </c>
      <c r="L8" s="349">
        <f t="shared" ref="L8:L15" si="0">G8*I8*K8</f>
        <v>5442750</v>
      </c>
      <c r="M8" s="169"/>
      <c r="N8" s="169"/>
      <c r="O8" s="166"/>
    </row>
    <row r="9" spans="1:15">
      <c r="A9" s="717" t="s">
        <v>124</v>
      </c>
      <c r="B9" s="718"/>
      <c r="C9" s="718"/>
      <c r="D9" s="718"/>
      <c r="E9" s="718"/>
      <c r="F9" s="719"/>
      <c r="G9" s="711">
        <v>1</v>
      </c>
      <c r="H9" s="712"/>
      <c r="I9" s="713">
        <v>75</v>
      </c>
      <c r="J9" s="714"/>
      <c r="K9" s="396">
        <v>34.627600000000001</v>
      </c>
      <c r="L9" s="349">
        <f>G9*I9*K9</f>
        <v>2597.0700000000002</v>
      </c>
      <c r="M9" s="169"/>
      <c r="N9" s="169"/>
      <c r="O9" s="166"/>
    </row>
    <row r="10" spans="1:15">
      <c r="A10" s="717" t="s">
        <v>125</v>
      </c>
      <c r="B10" s="718"/>
      <c r="C10" s="718"/>
      <c r="D10" s="718"/>
      <c r="E10" s="718"/>
      <c r="F10" s="719"/>
      <c r="G10" s="709">
        <v>1</v>
      </c>
      <c r="H10" s="709"/>
      <c r="I10" s="710">
        <v>0</v>
      </c>
      <c r="J10" s="710"/>
      <c r="K10" s="348">
        <v>246</v>
      </c>
      <c r="L10" s="349">
        <f t="shared" si="0"/>
        <v>0</v>
      </c>
      <c r="M10" s="169"/>
      <c r="N10" s="169"/>
      <c r="O10" s="166"/>
    </row>
    <row r="11" spans="1:15">
      <c r="A11" s="717" t="s">
        <v>126</v>
      </c>
      <c r="B11" s="718"/>
      <c r="C11" s="718"/>
      <c r="D11" s="718"/>
      <c r="E11" s="718"/>
      <c r="F11" s="719"/>
      <c r="G11" s="711">
        <v>6</v>
      </c>
      <c r="H11" s="712"/>
      <c r="I11" s="713">
        <v>0</v>
      </c>
      <c r="J11" s="714"/>
      <c r="K11" s="348">
        <v>246</v>
      </c>
      <c r="L11" s="349">
        <f t="shared" si="0"/>
        <v>0</v>
      </c>
      <c r="M11" s="169"/>
      <c r="N11" s="169"/>
      <c r="O11" s="166"/>
    </row>
    <row r="12" spans="1:15">
      <c r="A12" s="706" t="s">
        <v>149</v>
      </c>
      <c r="B12" s="707"/>
      <c r="C12" s="707"/>
      <c r="D12" s="707"/>
      <c r="E12" s="707"/>
      <c r="F12" s="708"/>
      <c r="G12" s="709">
        <v>3</v>
      </c>
      <c r="H12" s="709"/>
      <c r="I12" s="710">
        <v>35</v>
      </c>
      <c r="J12" s="710"/>
      <c r="K12" s="348">
        <v>246</v>
      </c>
      <c r="L12" s="349">
        <f t="shared" si="0"/>
        <v>25830</v>
      </c>
      <c r="M12" s="169"/>
      <c r="N12" s="169"/>
      <c r="O12" s="166"/>
    </row>
    <row r="13" spans="1:15">
      <c r="A13" s="706" t="s">
        <v>128</v>
      </c>
      <c r="B13" s="707"/>
      <c r="C13" s="707"/>
      <c r="D13" s="707"/>
      <c r="E13" s="707"/>
      <c r="F13" s="708"/>
      <c r="G13" s="711">
        <v>11</v>
      </c>
      <c r="H13" s="712"/>
      <c r="I13" s="713">
        <v>37.5</v>
      </c>
      <c r="J13" s="714"/>
      <c r="K13" s="348">
        <v>246</v>
      </c>
      <c r="L13" s="349">
        <f t="shared" si="0"/>
        <v>101475</v>
      </c>
      <c r="M13" s="169"/>
      <c r="N13" s="169"/>
      <c r="O13" s="166"/>
    </row>
    <row r="14" spans="1:15">
      <c r="A14" s="706" t="s">
        <v>127</v>
      </c>
      <c r="B14" s="707"/>
      <c r="C14" s="707"/>
      <c r="D14" s="707"/>
      <c r="E14" s="707"/>
      <c r="F14" s="708"/>
      <c r="G14" s="709">
        <v>1</v>
      </c>
      <c r="H14" s="709"/>
      <c r="I14" s="710">
        <v>35</v>
      </c>
      <c r="J14" s="710"/>
      <c r="K14" s="348">
        <v>246</v>
      </c>
      <c r="L14" s="349">
        <f t="shared" si="0"/>
        <v>8610</v>
      </c>
      <c r="M14" s="169"/>
      <c r="N14" s="169"/>
      <c r="O14" s="170"/>
    </row>
    <row r="15" spans="1:15">
      <c r="A15" s="706" t="s">
        <v>128</v>
      </c>
      <c r="B15" s="707"/>
      <c r="C15" s="707"/>
      <c r="D15" s="707"/>
      <c r="E15" s="707"/>
      <c r="F15" s="708"/>
      <c r="G15" s="711">
        <v>19</v>
      </c>
      <c r="H15" s="712"/>
      <c r="I15" s="713">
        <v>37.5</v>
      </c>
      <c r="J15" s="714"/>
      <c r="K15" s="348">
        <v>246</v>
      </c>
      <c r="L15" s="349">
        <f t="shared" si="0"/>
        <v>175275</v>
      </c>
      <c r="M15" s="169"/>
      <c r="N15" s="169"/>
      <c r="O15" s="170"/>
    </row>
    <row r="16" spans="1:15">
      <c r="A16" s="706"/>
      <c r="B16" s="707"/>
      <c r="C16" s="707"/>
      <c r="D16" s="707"/>
      <c r="E16" s="707"/>
      <c r="F16" s="708"/>
      <c r="G16" s="715"/>
      <c r="H16" s="715"/>
      <c r="I16" s="716"/>
      <c r="J16" s="716"/>
      <c r="K16" s="173"/>
      <c r="L16" s="174"/>
      <c r="M16" s="169"/>
      <c r="N16" s="169"/>
      <c r="O16" s="166"/>
    </row>
    <row r="17" spans="1:15" ht="13.8" thickBot="1">
      <c r="A17" s="701" t="s">
        <v>37</v>
      </c>
      <c r="B17" s="702"/>
      <c r="C17" s="702"/>
      <c r="D17" s="702"/>
      <c r="E17" s="702"/>
      <c r="F17" s="702"/>
      <c r="G17" s="702">
        <f>SUM(G7:H15)</f>
        <v>397</v>
      </c>
      <c r="H17" s="702"/>
      <c r="I17" s="703"/>
      <c r="J17" s="704"/>
      <c r="K17" s="175"/>
      <c r="L17" s="176">
        <f>SUM(L7:L16)</f>
        <v>6789737.0700000003</v>
      </c>
      <c r="M17" s="169"/>
      <c r="N17" s="169"/>
      <c r="O17" s="166"/>
    </row>
    <row r="18" spans="1:15" ht="15" customHeight="1">
      <c r="A18" s="350"/>
      <c r="B18" s="350"/>
      <c r="C18" s="350"/>
      <c r="D18" s="350"/>
      <c r="E18" s="350"/>
      <c r="F18" s="350"/>
      <c r="G18" s="350"/>
      <c r="H18" s="350"/>
      <c r="I18" s="351"/>
      <c r="J18" s="351"/>
      <c r="K18" s="351"/>
      <c r="L18" s="352"/>
      <c r="M18" s="169"/>
      <c r="N18" s="169"/>
      <c r="O18" s="166"/>
    </row>
    <row r="19" spans="1:15" ht="15" customHeight="1">
      <c r="A19" s="765" t="s">
        <v>136</v>
      </c>
      <c r="B19" s="765"/>
      <c r="C19" s="765"/>
      <c r="D19" s="765"/>
      <c r="E19" s="765"/>
      <c r="F19" s="765"/>
      <c r="G19" s="765"/>
      <c r="H19" s="765"/>
      <c r="I19" s="351"/>
      <c r="J19" s="351"/>
      <c r="K19" s="351"/>
      <c r="L19" s="352"/>
      <c r="M19" s="169"/>
      <c r="N19" s="169"/>
      <c r="O19" s="166"/>
    </row>
    <row r="20" spans="1:15" ht="15" customHeight="1">
      <c r="A20" s="761" t="s">
        <v>137</v>
      </c>
      <c r="B20" s="762"/>
      <c r="C20" s="761" t="s">
        <v>138</v>
      </c>
      <c r="D20" s="762"/>
      <c r="E20" s="761" t="s">
        <v>35</v>
      </c>
      <c r="F20" s="762"/>
      <c r="G20" s="761" t="s">
        <v>36</v>
      </c>
      <c r="H20" s="762"/>
      <c r="I20" s="351"/>
      <c r="J20" s="351"/>
      <c r="K20" s="351"/>
      <c r="L20" s="352"/>
      <c r="M20" s="169"/>
      <c r="N20" s="169"/>
      <c r="O20" s="166"/>
    </row>
    <row r="21" spans="1:15" ht="15" customHeight="1">
      <c r="A21" s="763">
        <v>90</v>
      </c>
      <c r="B21" s="764"/>
      <c r="C21" s="763">
        <v>30</v>
      </c>
      <c r="D21" s="764"/>
      <c r="E21" s="763">
        <v>246</v>
      </c>
      <c r="F21" s="764"/>
      <c r="G21" s="763">
        <v>664198.78</v>
      </c>
      <c r="H21" s="764"/>
      <c r="I21" s="351"/>
      <c r="J21" s="351"/>
      <c r="K21" s="351"/>
      <c r="L21" s="352"/>
      <c r="M21" s="169"/>
      <c r="N21" s="169"/>
      <c r="O21" s="166"/>
    </row>
    <row r="22" spans="1:15" ht="15" customHeight="1">
      <c r="A22" s="350"/>
      <c r="B22" s="350"/>
      <c r="C22" s="350"/>
      <c r="D22" s="350"/>
      <c r="E22" s="350"/>
      <c r="F22" s="350"/>
      <c r="G22" s="350"/>
      <c r="H22" s="350"/>
      <c r="I22" s="351"/>
      <c r="J22" s="351"/>
      <c r="K22" s="351"/>
      <c r="L22" s="352"/>
      <c r="M22" s="169"/>
      <c r="N22" s="169"/>
      <c r="O22" s="166"/>
    </row>
    <row r="23" spans="1:15" ht="15" customHeight="1">
      <c r="A23" s="350"/>
      <c r="B23" s="350"/>
      <c r="C23" s="350"/>
      <c r="D23" s="350"/>
      <c r="E23" s="350"/>
      <c r="F23" s="350"/>
      <c r="G23" s="350"/>
      <c r="H23" s="350"/>
      <c r="I23" s="351"/>
      <c r="J23" s="351"/>
      <c r="K23" s="351"/>
      <c r="L23" s="352"/>
      <c r="M23" s="169"/>
      <c r="N23" s="169"/>
      <c r="O23" s="166"/>
    </row>
    <row r="24" spans="1:15" ht="12.75" customHeight="1">
      <c r="A24" s="169" t="s">
        <v>148</v>
      </c>
      <c r="B24" s="169">
        <v>55887.12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7"/>
      <c r="M24" s="169"/>
      <c r="N24" s="169"/>
      <c r="O24" s="166"/>
    </row>
    <row r="25" spans="1:15" ht="13.8" thickBot="1">
      <c r="A25" s="765" t="s">
        <v>90</v>
      </c>
      <c r="B25" s="765"/>
      <c r="C25" s="765"/>
      <c r="D25" s="765"/>
      <c r="E25" s="765"/>
      <c r="F25" s="765"/>
      <c r="G25" s="765"/>
      <c r="H25" s="765"/>
      <c r="I25" s="765"/>
      <c r="J25" s="765"/>
      <c r="K25" s="765"/>
      <c r="L25" s="765"/>
      <c r="M25" s="166"/>
      <c r="N25" s="166"/>
      <c r="O25" s="166"/>
    </row>
    <row r="26" spans="1:15" ht="39.6">
      <c r="A26" s="766"/>
      <c r="B26" s="767"/>
      <c r="C26" s="767"/>
      <c r="D26" s="767" t="s">
        <v>47</v>
      </c>
      <c r="E26" s="767"/>
      <c r="F26" s="767"/>
      <c r="G26" s="767" t="s">
        <v>48</v>
      </c>
      <c r="H26" s="767"/>
      <c r="I26" s="767"/>
      <c r="J26" s="177" t="s">
        <v>85</v>
      </c>
      <c r="K26" s="178" t="s">
        <v>49</v>
      </c>
      <c r="L26" s="179"/>
    </row>
    <row r="27" spans="1:15" ht="12.75" customHeight="1">
      <c r="A27" s="784" t="s">
        <v>165</v>
      </c>
      <c r="B27" s="785"/>
      <c r="C27" s="785"/>
      <c r="D27" s="402">
        <f>SUM(K28:K52)</f>
        <v>695000</v>
      </c>
      <c r="E27" s="402"/>
      <c r="F27" s="402"/>
      <c r="G27" s="402"/>
      <c r="H27" s="402"/>
      <c r="I27" s="402"/>
      <c r="J27" s="402"/>
      <c r="K27" s="403"/>
      <c r="L27" s="179"/>
    </row>
    <row r="28" spans="1:15" ht="13.8">
      <c r="A28" s="747" t="s">
        <v>87</v>
      </c>
      <c r="B28" s="748"/>
      <c r="C28" s="749"/>
      <c r="D28" s="752">
        <v>13</v>
      </c>
      <c r="E28" s="753"/>
      <c r="F28" s="754"/>
      <c r="G28" s="746">
        <v>70</v>
      </c>
      <c r="H28" s="746"/>
      <c r="I28" s="746"/>
      <c r="J28" s="180">
        <v>40</v>
      </c>
      <c r="K28" s="181">
        <f>ROUND(D28*G28*J28,2)</f>
        <v>36400</v>
      </c>
      <c r="L28" s="166"/>
    </row>
    <row r="29" spans="1:15" ht="13.8">
      <c r="A29" s="747" t="s">
        <v>86</v>
      </c>
      <c r="B29" s="748"/>
      <c r="C29" s="749"/>
      <c r="D29" s="752">
        <v>10</v>
      </c>
      <c r="E29" s="753"/>
      <c r="F29" s="754"/>
      <c r="G29" s="746">
        <v>70</v>
      </c>
      <c r="H29" s="746"/>
      <c r="I29" s="746"/>
      <c r="J29" s="180">
        <v>40</v>
      </c>
      <c r="K29" s="181">
        <f t="shared" ref="K29:K52" si="1">ROUND(D29*G29*J29,2)</f>
        <v>28000</v>
      </c>
      <c r="L29" s="166"/>
    </row>
    <row r="30" spans="1:15" ht="13.8">
      <c r="A30" s="747" t="s">
        <v>88</v>
      </c>
      <c r="B30" s="748"/>
      <c r="C30" s="749"/>
      <c r="D30" s="752">
        <v>11</v>
      </c>
      <c r="E30" s="753"/>
      <c r="F30" s="754"/>
      <c r="G30" s="746">
        <v>70</v>
      </c>
      <c r="H30" s="746"/>
      <c r="I30" s="746"/>
      <c r="J30" s="180">
        <v>40</v>
      </c>
      <c r="K30" s="181">
        <f t="shared" si="1"/>
        <v>30800</v>
      </c>
      <c r="L30" s="166"/>
    </row>
    <row r="31" spans="1:15" ht="13.8">
      <c r="A31" s="747" t="s">
        <v>129</v>
      </c>
      <c r="B31" s="748"/>
      <c r="C31" s="749"/>
      <c r="D31" s="752">
        <v>11</v>
      </c>
      <c r="E31" s="753"/>
      <c r="F31" s="754"/>
      <c r="G31" s="746">
        <v>70</v>
      </c>
      <c r="H31" s="746"/>
      <c r="I31" s="746"/>
      <c r="J31" s="180">
        <v>40</v>
      </c>
      <c r="K31" s="181">
        <f t="shared" si="1"/>
        <v>30800</v>
      </c>
      <c r="L31" s="166"/>
    </row>
    <row r="32" spans="1:15" ht="13.8">
      <c r="A32" s="747" t="s">
        <v>52</v>
      </c>
      <c r="B32" s="748"/>
      <c r="C32" s="749"/>
      <c r="D32" s="752">
        <v>10</v>
      </c>
      <c r="E32" s="753"/>
      <c r="F32" s="754"/>
      <c r="G32" s="746">
        <v>70</v>
      </c>
      <c r="H32" s="746"/>
      <c r="I32" s="746"/>
      <c r="J32" s="180">
        <v>40</v>
      </c>
      <c r="K32" s="181">
        <f t="shared" si="1"/>
        <v>28000</v>
      </c>
      <c r="L32" s="166"/>
    </row>
    <row r="33" spans="1:12" ht="13.8">
      <c r="A33" s="747" t="s">
        <v>130</v>
      </c>
      <c r="B33" s="748"/>
      <c r="C33" s="749"/>
      <c r="D33" s="752">
        <v>11</v>
      </c>
      <c r="E33" s="753"/>
      <c r="F33" s="754"/>
      <c r="G33" s="746">
        <v>70</v>
      </c>
      <c r="H33" s="746"/>
      <c r="I33" s="746"/>
      <c r="J33" s="180">
        <v>40</v>
      </c>
      <c r="K33" s="181">
        <f t="shared" si="1"/>
        <v>30800</v>
      </c>
      <c r="L33" s="166"/>
    </row>
    <row r="34" spans="1:12" ht="13.8">
      <c r="A34" s="747" t="s">
        <v>53</v>
      </c>
      <c r="B34" s="748"/>
      <c r="C34" s="749"/>
      <c r="D34" s="752">
        <v>10</v>
      </c>
      <c r="E34" s="753"/>
      <c r="F34" s="754"/>
      <c r="G34" s="746">
        <v>70</v>
      </c>
      <c r="H34" s="746"/>
      <c r="I34" s="746"/>
      <c r="J34" s="180">
        <v>40</v>
      </c>
      <c r="K34" s="181">
        <f t="shared" si="1"/>
        <v>28000</v>
      </c>
      <c r="L34" s="166"/>
    </row>
    <row r="35" spans="1:12" ht="13.8">
      <c r="A35" s="747" t="s">
        <v>54</v>
      </c>
      <c r="B35" s="748"/>
      <c r="C35" s="749"/>
      <c r="D35" s="752">
        <v>7</v>
      </c>
      <c r="E35" s="753"/>
      <c r="F35" s="754"/>
      <c r="G35" s="746">
        <v>70</v>
      </c>
      <c r="H35" s="746"/>
      <c r="I35" s="746"/>
      <c r="J35" s="180">
        <v>40</v>
      </c>
      <c r="K35" s="181">
        <f t="shared" si="1"/>
        <v>19600</v>
      </c>
      <c r="L35" s="166"/>
    </row>
    <row r="36" spans="1:12" ht="13.8">
      <c r="A36" s="747" t="s">
        <v>50</v>
      </c>
      <c r="B36" s="748"/>
      <c r="C36" s="749"/>
      <c r="D36" s="752">
        <v>10</v>
      </c>
      <c r="E36" s="753"/>
      <c r="F36" s="754"/>
      <c r="G36" s="746">
        <v>70</v>
      </c>
      <c r="H36" s="746"/>
      <c r="I36" s="746"/>
      <c r="J36" s="180">
        <v>40</v>
      </c>
      <c r="K36" s="181">
        <f>ROUND(D36*G36*J36,2)</f>
        <v>28000</v>
      </c>
      <c r="L36" s="166"/>
    </row>
    <row r="37" spans="1:12" ht="13.8">
      <c r="A37" s="747" t="s">
        <v>131</v>
      </c>
      <c r="B37" s="748"/>
      <c r="C37" s="749"/>
      <c r="D37" s="752">
        <v>8</v>
      </c>
      <c r="E37" s="753"/>
      <c r="F37" s="754"/>
      <c r="G37" s="746">
        <v>70</v>
      </c>
      <c r="H37" s="746"/>
      <c r="I37" s="746"/>
      <c r="J37" s="180">
        <v>40</v>
      </c>
      <c r="K37" s="181">
        <f t="shared" si="1"/>
        <v>22400</v>
      </c>
      <c r="L37" s="166"/>
    </row>
    <row r="38" spans="1:12" ht="13.8">
      <c r="A38" s="747" t="s">
        <v>51</v>
      </c>
      <c r="B38" s="748"/>
      <c r="C38" s="749"/>
      <c r="D38" s="752">
        <v>16</v>
      </c>
      <c r="E38" s="753"/>
      <c r="F38" s="754"/>
      <c r="G38" s="746">
        <v>70</v>
      </c>
      <c r="H38" s="746"/>
      <c r="I38" s="746"/>
      <c r="J38" s="180">
        <v>40</v>
      </c>
      <c r="K38" s="181">
        <f t="shared" si="1"/>
        <v>44800</v>
      </c>
      <c r="L38" s="166"/>
    </row>
    <row r="39" spans="1:12" ht="13.8">
      <c r="A39" s="747" t="s">
        <v>132</v>
      </c>
      <c r="B39" s="748"/>
      <c r="C39" s="749"/>
      <c r="D39" s="752">
        <v>10</v>
      </c>
      <c r="E39" s="753"/>
      <c r="F39" s="754"/>
      <c r="G39" s="746">
        <v>70</v>
      </c>
      <c r="H39" s="746"/>
      <c r="I39" s="746"/>
      <c r="J39" s="180">
        <v>40</v>
      </c>
      <c r="K39" s="181">
        <f t="shared" si="1"/>
        <v>28000</v>
      </c>
      <c r="L39" s="166"/>
    </row>
    <row r="40" spans="1:12" ht="13.8">
      <c r="A40" s="747" t="s">
        <v>50</v>
      </c>
      <c r="B40" s="748"/>
      <c r="C40" s="749"/>
      <c r="D40" s="752">
        <v>12</v>
      </c>
      <c r="E40" s="753"/>
      <c r="F40" s="754"/>
      <c r="G40" s="746">
        <v>70</v>
      </c>
      <c r="H40" s="746"/>
      <c r="I40" s="746"/>
      <c r="J40" s="180">
        <v>40</v>
      </c>
      <c r="K40" s="181">
        <f t="shared" si="1"/>
        <v>33600</v>
      </c>
      <c r="L40" s="166"/>
    </row>
    <row r="41" spans="1:12" ht="13.8">
      <c r="A41" s="747" t="s">
        <v>133</v>
      </c>
      <c r="B41" s="748"/>
      <c r="C41" s="749"/>
      <c r="D41" s="752">
        <v>12</v>
      </c>
      <c r="E41" s="753"/>
      <c r="F41" s="754"/>
      <c r="G41" s="746">
        <v>70</v>
      </c>
      <c r="H41" s="746"/>
      <c r="I41" s="746"/>
      <c r="J41" s="180">
        <v>40</v>
      </c>
      <c r="K41" s="181">
        <f t="shared" si="1"/>
        <v>33600</v>
      </c>
      <c r="L41" s="166"/>
    </row>
    <row r="42" spans="1:12" ht="13.8">
      <c r="A42" s="747" t="s">
        <v>89</v>
      </c>
      <c r="B42" s="759"/>
      <c r="C42" s="760"/>
      <c r="D42" s="752">
        <v>11</v>
      </c>
      <c r="E42" s="753"/>
      <c r="F42" s="754"/>
      <c r="G42" s="752">
        <v>70</v>
      </c>
      <c r="H42" s="753"/>
      <c r="I42" s="754"/>
      <c r="J42" s="180">
        <v>40</v>
      </c>
      <c r="K42" s="181">
        <f t="shared" si="1"/>
        <v>30800</v>
      </c>
      <c r="L42" s="166"/>
    </row>
    <row r="43" spans="1:12" ht="13.8">
      <c r="A43" s="747" t="s">
        <v>55</v>
      </c>
      <c r="B43" s="759"/>
      <c r="C43" s="760"/>
      <c r="D43" s="752">
        <v>10</v>
      </c>
      <c r="E43" s="753"/>
      <c r="F43" s="754"/>
      <c r="G43" s="752">
        <v>70</v>
      </c>
      <c r="H43" s="753"/>
      <c r="I43" s="754"/>
      <c r="J43" s="180">
        <v>40</v>
      </c>
      <c r="K43" s="181">
        <f t="shared" si="1"/>
        <v>28000</v>
      </c>
      <c r="L43" s="166"/>
    </row>
    <row r="44" spans="1:12" ht="13.8">
      <c r="A44" s="747" t="s">
        <v>51</v>
      </c>
      <c r="B44" s="748"/>
      <c r="C44" s="749"/>
      <c r="D44" s="752">
        <v>8</v>
      </c>
      <c r="E44" s="753"/>
      <c r="F44" s="754"/>
      <c r="G44" s="746">
        <v>70</v>
      </c>
      <c r="H44" s="746"/>
      <c r="I44" s="746"/>
      <c r="J44" s="180">
        <v>40</v>
      </c>
      <c r="K44" s="181">
        <f t="shared" si="1"/>
        <v>22400</v>
      </c>
      <c r="L44" s="166"/>
    </row>
    <row r="45" spans="1:12" ht="13.8">
      <c r="A45" s="747" t="s">
        <v>56</v>
      </c>
      <c r="B45" s="748"/>
      <c r="C45" s="749"/>
      <c r="D45" s="752">
        <v>12</v>
      </c>
      <c r="E45" s="753"/>
      <c r="F45" s="754"/>
      <c r="G45" s="746">
        <v>70</v>
      </c>
      <c r="H45" s="746"/>
      <c r="I45" s="746"/>
      <c r="J45" s="180">
        <v>40</v>
      </c>
      <c r="K45" s="181">
        <f t="shared" si="1"/>
        <v>33600</v>
      </c>
      <c r="L45" s="166"/>
    </row>
    <row r="46" spans="1:12" ht="13.8">
      <c r="A46" s="747" t="s">
        <v>71</v>
      </c>
      <c r="B46" s="748"/>
      <c r="C46" s="749"/>
      <c r="D46" s="752">
        <v>11</v>
      </c>
      <c r="E46" s="753"/>
      <c r="F46" s="754"/>
      <c r="G46" s="746">
        <v>70</v>
      </c>
      <c r="H46" s="746"/>
      <c r="I46" s="746"/>
      <c r="J46" s="180">
        <v>40</v>
      </c>
      <c r="K46" s="181">
        <f t="shared" si="1"/>
        <v>30800</v>
      </c>
      <c r="L46" s="166"/>
    </row>
    <row r="47" spans="1:12" ht="13.8">
      <c r="A47" s="747" t="s">
        <v>72</v>
      </c>
      <c r="B47" s="748"/>
      <c r="C47" s="749"/>
      <c r="D47" s="752">
        <v>8</v>
      </c>
      <c r="E47" s="753"/>
      <c r="F47" s="754"/>
      <c r="G47" s="746">
        <v>70</v>
      </c>
      <c r="H47" s="746"/>
      <c r="I47" s="746"/>
      <c r="J47" s="180">
        <v>40</v>
      </c>
      <c r="K47" s="181">
        <f t="shared" si="1"/>
        <v>22400</v>
      </c>
      <c r="L47" s="166"/>
    </row>
    <row r="48" spans="1:12" ht="13.8">
      <c r="A48" s="747" t="s">
        <v>134</v>
      </c>
      <c r="B48" s="748"/>
      <c r="C48" s="749"/>
      <c r="D48" s="752">
        <v>9</v>
      </c>
      <c r="E48" s="753"/>
      <c r="F48" s="754"/>
      <c r="G48" s="746">
        <v>70</v>
      </c>
      <c r="H48" s="746"/>
      <c r="I48" s="746"/>
      <c r="J48" s="180">
        <v>40</v>
      </c>
      <c r="K48" s="181">
        <f t="shared" si="1"/>
        <v>25200</v>
      </c>
      <c r="L48" s="166"/>
    </row>
    <row r="49" spans="1:13" ht="13.8">
      <c r="A49" s="747" t="s">
        <v>135</v>
      </c>
      <c r="B49" s="748"/>
      <c r="C49" s="749"/>
      <c r="D49" s="752">
        <v>8</v>
      </c>
      <c r="E49" s="753"/>
      <c r="F49" s="754"/>
      <c r="G49" s="746">
        <v>70</v>
      </c>
      <c r="H49" s="746"/>
      <c r="I49" s="746"/>
      <c r="J49" s="180">
        <v>40</v>
      </c>
      <c r="K49" s="181">
        <f t="shared" si="1"/>
        <v>22400</v>
      </c>
      <c r="L49" s="166"/>
    </row>
    <row r="50" spans="1:13" ht="13.8">
      <c r="A50" s="747" t="s">
        <v>70</v>
      </c>
      <c r="B50" s="748"/>
      <c r="C50" s="749"/>
      <c r="D50" s="752">
        <v>5</v>
      </c>
      <c r="E50" s="753"/>
      <c r="F50" s="754"/>
      <c r="G50" s="746">
        <v>65</v>
      </c>
      <c r="H50" s="746"/>
      <c r="I50" s="746"/>
      <c r="J50" s="180">
        <v>40</v>
      </c>
      <c r="K50" s="181">
        <f t="shared" si="1"/>
        <v>13000</v>
      </c>
      <c r="L50" s="166"/>
    </row>
    <row r="51" spans="1:13" ht="13.8">
      <c r="A51" s="747" t="s">
        <v>70</v>
      </c>
      <c r="B51" s="748"/>
      <c r="C51" s="749"/>
      <c r="D51" s="752">
        <v>10</v>
      </c>
      <c r="E51" s="753"/>
      <c r="F51" s="754"/>
      <c r="G51" s="752">
        <v>70</v>
      </c>
      <c r="H51" s="753"/>
      <c r="I51" s="754"/>
      <c r="J51" s="180">
        <v>40</v>
      </c>
      <c r="K51" s="181">
        <f t="shared" si="1"/>
        <v>28000</v>
      </c>
      <c r="L51" s="166"/>
    </row>
    <row r="52" spans="1:13" ht="13.8">
      <c r="A52" s="747" t="s">
        <v>73</v>
      </c>
      <c r="B52" s="748"/>
      <c r="C52" s="749"/>
      <c r="D52" s="752">
        <v>6</v>
      </c>
      <c r="E52" s="753"/>
      <c r="F52" s="754"/>
      <c r="G52" s="746">
        <v>65</v>
      </c>
      <c r="H52" s="746"/>
      <c r="I52" s="746"/>
      <c r="J52" s="180">
        <v>40</v>
      </c>
      <c r="K52" s="181">
        <f t="shared" si="1"/>
        <v>15600</v>
      </c>
      <c r="L52" s="166"/>
    </row>
    <row r="53" spans="1:13" ht="12.75" customHeight="1">
      <c r="A53" s="771" t="s">
        <v>166</v>
      </c>
      <c r="B53" s="772"/>
      <c r="C53" s="772"/>
      <c r="D53" s="404">
        <f>SUM(K54:K84)</f>
        <v>631152.87899999996</v>
      </c>
      <c r="E53" s="404"/>
      <c r="F53" s="404"/>
      <c r="G53" s="404"/>
      <c r="H53" s="404"/>
      <c r="I53" s="404"/>
      <c r="J53" s="404"/>
      <c r="K53" s="405"/>
      <c r="L53" s="166"/>
    </row>
    <row r="54" spans="1:13" ht="13.8">
      <c r="A54" s="747" t="s">
        <v>87</v>
      </c>
      <c r="B54" s="748"/>
      <c r="C54" s="749"/>
      <c r="D54" s="752">
        <v>13</v>
      </c>
      <c r="E54" s="753"/>
      <c r="F54" s="754"/>
      <c r="G54" s="746">
        <v>70</v>
      </c>
      <c r="H54" s="746"/>
      <c r="I54" s="746"/>
      <c r="J54" s="180">
        <v>32</v>
      </c>
      <c r="K54" s="181">
        <f>D54*G54*J54</f>
        <v>29120</v>
      </c>
      <c r="L54" s="166"/>
      <c r="M54" s="455">
        <f>J54/8</f>
        <v>4</v>
      </c>
    </row>
    <row r="55" spans="1:13" ht="13.8">
      <c r="A55" s="747" t="s">
        <v>86</v>
      </c>
      <c r="B55" s="748"/>
      <c r="C55" s="749"/>
      <c r="D55" s="752">
        <v>9</v>
      </c>
      <c r="E55" s="753"/>
      <c r="F55" s="754"/>
      <c r="G55" s="746">
        <v>70</v>
      </c>
      <c r="H55" s="746"/>
      <c r="I55" s="746"/>
      <c r="J55" s="180">
        <v>32</v>
      </c>
      <c r="K55" s="181">
        <f t="shared" ref="K55:K79" si="2">D55*G55*J55</f>
        <v>20160</v>
      </c>
      <c r="L55" s="166"/>
      <c r="M55" s="455">
        <f t="shared" ref="M55:M84" si="3">J55/8</f>
        <v>4</v>
      </c>
    </row>
    <row r="56" spans="1:13" ht="13.8">
      <c r="A56" s="747" t="s">
        <v>88</v>
      </c>
      <c r="B56" s="748"/>
      <c r="C56" s="749"/>
      <c r="D56" s="752">
        <v>11</v>
      </c>
      <c r="E56" s="753"/>
      <c r="F56" s="754"/>
      <c r="G56" s="746">
        <v>70</v>
      </c>
      <c r="H56" s="746"/>
      <c r="I56" s="746"/>
      <c r="J56" s="180">
        <v>32</v>
      </c>
      <c r="K56" s="181">
        <f t="shared" si="2"/>
        <v>24640</v>
      </c>
      <c r="L56" s="166"/>
      <c r="M56" s="455">
        <f t="shared" si="3"/>
        <v>4</v>
      </c>
    </row>
    <row r="57" spans="1:13" ht="13.8">
      <c r="A57" s="780" t="s">
        <v>129</v>
      </c>
      <c r="B57" s="781"/>
      <c r="C57" s="782"/>
      <c r="D57" s="783">
        <v>12</v>
      </c>
      <c r="E57" s="783"/>
      <c r="F57" s="783"/>
      <c r="G57" s="746">
        <v>70</v>
      </c>
      <c r="H57" s="746"/>
      <c r="I57" s="746"/>
      <c r="J57" s="180">
        <v>32</v>
      </c>
      <c r="K57" s="181">
        <f t="shared" si="2"/>
        <v>26880</v>
      </c>
      <c r="L57" s="166"/>
      <c r="M57" s="455">
        <f t="shared" si="3"/>
        <v>4</v>
      </c>
    </row>
    <row r="58" spans="1:13" ht="13.8">
      <c r="A58" s="740" t="s">
        <v>52</v>
      </c>
      <c r="B58" s="741"/>
      <c r="C58" s="742"/>
      <c r="D58" s="743">
        <v>14</v>
      </c>
      <c r="E58" s="744"/>
      <c r="F58" s="745"/>
      <c r="G58" s="746">
        <v>70</v>
      </c>
      <c r="H58" s="746"/>
      <c r="I58" s="746"/>
      <c r="J58" s="180">
        <v>32</v>
      </c>
      <c r="K58" s="181">
        <f t="shared" si="2"/>
        <v>31360</v>
      </c>
      <c r="L58" s="166"/>
      <c r="M58" s="455">
        <f t="shared" si="3"/>
        <v>4</v>
      </c>
    </row>
    <row r="59" spans="1:13" ht="13.8">
      <c r="A59" s="747" t="s">
        <v>150</v>
      </c>
      <c r="B59" s="748"/>
      <c r="C59" s="749"/>
      <c r="D59" s="752">
        <v>10</v>
      </c>
      <c r="E59" s="753"/>
      <c r="F59" s="754"/>
      <c r="G59" s="746">
        <v>70</v>
      </c>
      <c r="H59" s="746"/>
      <c r="I59" s="746"/>
      <c r="J59" s="180">
        <v>32</v>
      </c>
      <c r="K59" s="181">
        <f t="shared" si="2"/>
        <v>22400</v>
      </c>
      <c r="L59" s="166"/>
      <c r="M59" s="455">
        <f t="shared" si="3"/>
        <v>4</v>
      </c>
    </row>
    <row r="60" spans="1:13" ht="13.8">
      <c r="A60" s="747" t="s">
        <v>151</v>
      </c>
      <c r="B60" s="748"/>
      <c r="C60" s="749"/>
      <c r="D60" s="752">
        <v>13</v>
      </c>
      <c r="E60" s="753"/>
      <c r="F60" s="754"/>
      <c r="G60" s="746">
        <v>70</v>
      </c>
      <c r="H60" s="746"/>
      <c r="I60" s="746"/>
      <c r="J60" s="180">
        <v>32</v>
      </c>
      <c r="K60" s="181">
        <f t="shared" si="2"/>
        <v>29120</v>
      </c>
      <c r="L60" s="166"/>
      <c r="M60" s="455">
        <f t="shared" si="3"/>
        <v>4</v>
      </c>
    </row>
    <row r="61" spans="1:13" ht="13.8">
      <c r="A61" s="747" t="s">
        <v>54</v>
      </c>
      <c r="B61" s="748"/>
      <c r="C61" s="749"/>
      <c r="D61" s="752">
        <v>8</v>
      </c>
      <c r="E61" s="753"/>
      <c r="F61" s="754"/>
      <c r="G61" s="746">
        <v>70</v>
      </c>
      <c r="H61" s="746"/>
      <c r="I61" s="746"/>
      <c r="J61" s="180">
        <v>32</v>
      </c>
      <c r="K61" s="181">
        <f t="shared" si="2"/>
        <v>17920</v>
      </c>
      <c r="L61" s="166"/>
      <c r="M61" s="455">
        <f t="shared" si="3"/>
        <v>4</v>
      </c>
    </row>
    <row r="62" spans="1:13" ht="13.8">
      <c r="A62" s="747" t="s">
        <v>50</v>
      </c>
      <c r="B62" s="748"/>
      <c r="C62" s="749"/>
      <c r="D62" s="752">
        <v>10</v>
      </c>
      <c r="E62" s="753"/>
      <c r="F62" s="754"/>
      <c r="G62" s="746">
        <v>70</v>
      </c>
      <c r="H62" s="746"/>
      <c r="I62" s="746"/>
      <c r="J62" s="180">
        <v>16</v>
      </c>
      <c r="K62" s="181">
        <f t="shared" si="2"/>
        <v>11200</v>
      </c>
      <c r="L62" s="166"/>
      <c r="M62" s="455">
        <f t="shared" si="3"/>
        <v>2</v>
      </c>
    </row>
    <row r="63" spans="1:13" ht="13.8">
      <c r="A63" s="747" t="s">
        <v>131</v>
      </c>
      <c r="B63" s="748"/>
      <c r="C63" s="749"/>
      <c r="D63" s="752">
        <v>14</v>
      </c>
      <c r="E63" s="753"/>
      <c r="F63" s="754"/>
      <c r="G63" s="746">
        <v>70</v>
      </c>
      <c r="H63" s="746"/>
      <c r="I63" s="746"/>
      <c r="J63" s="180">
        <v>32</v>
      </c>
      <c r="K63" s="181">
        <f t="shared" si="2"/>
        <v>31360</v>
      </c>
      <c r="L63" s="166"/>
      <c r="M63" s="455">
        <f t="shared" si="3"/>
        <v>4</v>
      </c>
    </row>
    <row r="64" spans="1:13" ht="13.8">
      <c r="A64" s="747" t="s">
        <v>152</v>
      </c>
      <c r="B64" s="748"/>
      <c r="C64" s="749"/>
      <c r="D64" s="752">
        <v>22</v>
      </c>
      <c r="E64" s="753"/>
      <c r="F64" s="754"/>
      <c r="G64" s="746">
        <v>70</v>
      </c>
      <c r="H64" s="746"/>
      <c r="I64" s="746"/>
      <c r="J64" s="180">
        <v>32</v>
      </c>
      <c r="K64" s="181">
        <f t="shared" si="2"/>
        <v>49280</v>
      </c>
      <c r="L64" s="166"/>
      <c r="M64" s="455">
        <f t="shared" si="3"/>
        <v>4</v>
      </c>
    </row>
    <row r="65" spans="1:13" ht="13.8">
      <c r="A65" s="747" t="s">
        <v>132</v>
      </c>
      <c r="B65" s="748"/>
      <c r="C65" s="749"/>
      <c r="D65" s="752">
        <v>12</v>
      </c>
      <c r="E65" s="753"/>
      <c r="F65" s="754"/>
      <c r="G65" s="746">
        <v>70</v>
      </c>
      <c r="H65" s="746"/>
      <c r="I65" s="746"/>
      <c r="J65" s="180">
        <v>32</v>
      </c>
      <c r="K65" s="181">
        <f t="shared" si="2"/>
        <v>26880</v>
      </c>
      <c r="L65" s="166"/>
      <c r="M65" s="455">
        <f t="shared" si="3"/>
        <v>4</v>
      </c>
    </row>
    <row r="66" spans="1:13" ht="13.8">
      <c r="A66" s="747" t="s">
        <v>129</v>
      </c>
      <c r="B66" s="748"/>
      <c r="C66" s="749"/>
      <c r="D66" s="752">
        <v>10</v>
      </c>
      <c r="E66" s="753"/>
      <c r="F66" s="754"/>
      <c r="G66" s="746">
        <v>70</v>
      </c>
      <c r="H66" s="746"/>
      <c r="I66" s="746"/>
      <c r="J66" s="180">
        <v>16</v>
      </c>
      <c r="K66" s="181">
        <f t="shared" si="2"/>
        <v>11200</v>
      </c>
      <c r="L66" s="166"/>
      <c r="M66" s="455">
        <f t="shared" si="3"/>
        <v>2</v>
      </c>
    </row>
    <row r="67" spans="1:13" ht="13.8">
      <c r="A67" s="747" t="s">
        <v>50</v>
      </c>
      <c r="B67" s="748"/>
      <c r="C67" s="749"/>
      <c r="D67" s="752">
        <v>10</v>
      </c>
      <c r="E67" s="753"/>
      <c r="F67" s="754"/>
      <c r="G67" s="746">
        <v>70</v>
      </c>
      <c r="H67" s="746"/>
      <c r="I67" s="746"/>
      <c r="J67" s="180">
        <v>16</v>
      </c>
      <c r="K67" s="181">
        <f>D67*G67*J67</f>
        <v>11200</v>
      </c>
      <c r="L67" s="166"/>
      <c r="M67" s="455">
        <f t="shared" si="3"/>
        <v>2</v>
      </c>
    </row>
    <row r="68" spans="1:13" ht="13.8">
      <c r="A68" s="747" t="s">
        <v>50</v>
      </c>
      <c r="B68" s="748"/>
      <c r="C68" s="749"/>
      <c r="D68" s="752">
        <v>13</v>
      </c>
      <c r="E68" s="753"/>
      <c r="F68" s="754"/>
      <c r="G68" s="746">
        <v>70</v>
      </c>
      <c r="H68" s="746"/>
      <c r="I68" s="746"/>
      <c r="J68" s="180">
        <v>32</v>
      </c>
      <c r="K68" s="181">
        <f>D68*G68*J68</f>
        <v>29120</v>
      </c>
      <c r="L68" s="166"/>
      <c r="M68" s="455">
        <f t="shared" si="3"/>
        <v>4</v>
      </c>
    </row>
    <row r="69" spans="1:13" ht="13.8">
      <c r="A69" s="747" t="s">
        <v>133</v>
      </c>
      <c r="B69" s="748"/>
      <c r="C69" s="749"/>
      <c r="D69" s="752">
        <v>15</v>
      </c>
      <c r="E69" s="753"/>
      <c r="F69" s="754"/>
      <c r="G69" s="746">
        <v>70</v>
      </c>
      <c r="H69" s="746"/>
      <c r="I69" s="746"/>
      <c r="J69" s="180">
        <v>32</v>
      </c>
      <c r="K69" s="181">
        <f t="shared" si="2"/>
        <v>33600</v>
      </c>
      <c r="L69" s="166"/>
      <c r="M69" s="455">
        <f t="shared" si="3"/>
        <v>4</v>
      </c>
    </row>
    <row r="70" spans="1:13" ht="13.8">
      <c r="A70" s="747" t="s">
        <v>129</v>
      </c>
      <c r="B70" s="748"/>
      <c r="C70" s="749"/>
      <c r="D70" s="752">
        <v>10</v>
      </c>
      <c r="E70" s="753"/>
      <c r="F70" s="754"/>
      <c r="G70" s="746">
        <v>70</v>
      </c>
      <c r="H70" s="746"/>
      <c r="I70" s="746"/>
      <c r="J70" s="180">
        <v>24</v>
      </c>
      <c r="K70" s="181">
        <f t="shared" si="2"/>
        <v>16800</v>
      </c>
      <c r="L70" s="166"/>
      <c r="M70" s="455">
        <f t="shared" si="3"/>
        <v>3</v>
      </c>
    </row>
    <row r="71" spans="1:13" ht="13.8">
      <c r="A71" s="747" t="s">
        <v>55</v>
      </c>
      <c r="B71" s="748"/>
      <c r="C71" s="749"/>
      <c r="D71" s="752">
        <v>9</v>
      </c>
      <c r="E71" s="753"/>
      <c r="F71" s="754"/>
      <c r="G71" s="746">
        <v>70</v>
      </c>
      <c r="H71" s="746"/>
      <c r="I71" s="746"/>
      <c r="J71" s="180">
        <v>32</v>
      </c>
      <c r="K71" s="181">
        <f t="shared" si="2"/>
        <v>20160</v>
      </c>
      <c r="L71" s="166"/>
      <c r="M71" s="455">
        <f t="shared" si="3"/>
        <v>4</v>
      </c>
    </row>
    <row r="72" spans="1:13" ht="13.8">
      <c r="A72" s="793" t="s">
        <v>51</v>
      </c>
      <c r="B72" s="794"/>
      <c r="C72" s="795"/>
      <c r="D72" s="783">
        <v>8</v>
      </c>
      <c r="E72" s="783"/>
      <c r="F72" s="783"/>
      <c r="G72" s="746">
        <v>70</v>
      </c>
      <c r="H72" s="746"/>
      <c r="I72" s="746"/>
      <c r="J72" s="400">
        <v>32</v>
      </c>
      <c r="K72" s="397">
        <f t="shared" si="2"/>
        <v>17920</v>
      </c>
      <c r="L72" s="166"/>
      <c r="M72" s="455">
        <f t="shared" si="3"/>
        <v>4</v>
      </c>
    </row>
    <row r="73" spans="1:13" ht="13.8">
      <c r="A73" s="740" t="s">
        <v>72</v>
      </c>
      <c r="B73" s="741"/>
      <c r="C73" s="742"/>
      <c r="D73" s="743">
        <v>9</v>
      </c>
      <c r="E73" s="744"/>
      <c r="F73" s="745"/>
      <c r="G73" s="746">
        <v>70</v>
      </c>
      <c r="H73" s="746"/>
      <c r="I73" s="746"/>
      <c r="J73" s="399">
        <v>24</v>
      </c>
      <c r="K73" s="181">
        <f t="shared" si="2"/>
        <v>15120</v>
      </c>
      <c r="L73" s="166"/>
      <c r="M73" s="455">
        <f t="shared" si="3"/>
        <v>3</v>
      </c>
    </row>
    <row r="74" spans="1:13" ht="13.8">
      <c r="A74" s="740" t="s">
        <v>72</v>
      </c>
      <c r="B74" s="741"/>
      <c r="C74" s="742"/>
      <c r="D74" s="743">
        <v>10</v>
      </c>
      <c r="E74" s="744"/>
      <c r="F74" s="745"/>
      <c r="G74" s="746">
        <v>70</v>
      </c>
      <c r="H74" s="746"/>
      <c r="I74" s="746"/>
      <c r="J74" s="399">
        <v>24</v>
      </c>
      <c r="K74" s="181">
        <f>D74*G74*J74</f>
        <v>16800</v>
      </c>
      <c r="L74" s="166"/>
      <c r="M74" s="455">
        <f t="shared" si="3"/>
        <v>3</v>
      </c>
    </row>
    <row r="75" spans="1:13" ht="13.8">
      <c r="A75" s="747" t="s">
        <v>56</v>
      </c>
      <c r="B75" s="748"/>
      <c r="C75" s="749"/>
      <c r="D75" s="752">
        <v>7</v>
      </c>
      <c r="E75" s="753"/>
      <c r="F75" s="754"/>
      <c r="G75" s="746">
        <v>70</v>
      </c>
      <c r="H75" s="746"/>
      <c r="I75" s="746"/>
      <c r="J75" s="180">
        <v>32</v>
      </c>
      <c r="K75" s="181">
        <f t="shared" si="2"/>
        <v>15680</v>
      </c>
      <c r="L75" s="166"/>
      <c r="M75" s="455">
        <f t="shared" si="3"/>
        <v>4</v>
      </c>
    </row>
    <row r="76" spans="1:13" ht="13.8">
      <c r="A76" s="747" t="s">
        <v>71</v>
      </c>
      <c r="B76" s="748"/>
      <c r="C76" s="749"/>
      <c r="D76" s="752">
        <v>9</v>
      </c>
      <c r="E76" s="753"/>
      <c r="F76" s="754"/>
      <c r="G76" s="746">
        <v>70</v>
      </c>
      <c r="H76" s="746"/>
      <c r="I76" s="746"/>
      <c r="J76" s="180">
        <v>32</v>
      </c>
      <c r="K76" s="181">
        <f t="shared" si="2"/>
        <v>20160</v>
      </c>
      <c r="L76" s="166"/>
      <c r="M76" s="455">
        <f t="shared" si="3"/>
        <v>4</v>
      </c>
    </row>
    <row r="77" spans="1:13" ht="13.8">
      <c r="A77" s="747" t="s">
        <v>72</v>
      </c>
      <c r="B77" s="748"/>
      <c r="C77" s="749"/>
      <c r="D77" s="752">
        <v>10</v>
      </c>
      <c r="E77" s="753"/>
      <c r="F77" s="754"/>
      <c r="G77" s="746">
        <v>70</v>
      </c>
      <c r="H77" s="746"/>
      <c r="I77" s="746"/>
      <c r="J77" s="180">
        <v>24</v>
      </c>
      <c r="K77" s="181">
        <f t="shared" si="2"/>
        <v>16800</v>
      </c>
      <c r="L77" s="166"/>
      <c r="M77" s="455">
        <f t="shared" si="3"/>
        <v>3</v>
      </c>
    </row>
    <row r="78" spans="1:13" ht="13.8">
      <c r="A78" s="747" t="s">
        <v>134</v>
      </c>
      <c r="B78" s="748"/>
      <c r="C78" s="749"/>
      <c r="D78" s="752">
        <v>7</v>
      </c>
      <c r="E78" s="753"/>
      <c r="F78" s="754"/>
      <c r="G78" s="746">
        <v>70</v>
      </c>
      <c r="H78" s="746"/>
      <c r="I78" s="746"/>
      <c r="J78" s="180">
        <v>24</v>
      </c>
      <c r="K78" s="181">
        <f t="shared" si="2"/>
        <v>11760</v>
      </c>
      <c r="L78" s="166"/>
      <c r="M78" s="455">
        <f t="shared" si="3"/>
        <v>3</v>
      </c>
    </row>
    <row r="79" spans="1:13" ht="13.8">
      <c r="A79" s="747" t="s">
        <v>135</v>
      </c>
      <c r="B79" s="748"/>
      <c r="C79" s="749"/>
      <c r="D79" s="752">
        <v>7</v>
      </c>
      <c r="E79" s="753"/>
      <c r="F79" s="754"/>
      <c r="G79" s="746">
        <v>70</v>
      </c>
      <c r="H79" s="746"/>
      <c r="I79" s="746"/>
      <c r="J79" s="180">
        <v>32</v>
      </c>
      <c r="K79" s="181">
        <f t="shared" si="2"/>
        <v>15680</v>
      </c>
      <c r="L79" s="166"/>
      <c r="M79" s="455">
        <f t="shared" si="3"/>
        <v>4</v>
      </c>
    </row>
    <row r="80" spans="1:13" ht="13.8">
      <c r="A80" s="747" t="s">
        <v>89</v>
      </c>
      <c r="B80" s="748"/>
      <c r="C80" s="749"/>
      <c r="D80" s="752">
        <v>6</v>
      </c>
      <c r="E80" s="753"/>
      <c r="F80" s="754"/>
      <c r="G80" s="746">
        <v>70</v>
      </c>
      <c r="H80" s="746"/>
      <c r="I80" s="746"/>
      <c r="J80" s="180">
        <v>32</v>
      </c>
      <c r="K80" s="181">
        <f>D80*G80*J80</f>
        <v>13440</v>
      </c>
      <c r="L80" s="166"/>
      <c r="M80" s="455">
        <f t="shared" si="3"/>
        <v>4</v>
      </c>
    </row>
    <row r="81" spans="1:15" ht="13.8">
      <c r="A81" s="747" t="s">
        <v>70</v>
      </c>
      <c r="B81" s="748"/>
      <c r="C81" s="749"/>
      <c r="D81" s="752">
        <v>6</v>
      </c>
      <c r="E81" s="753"/>
      <c r="F81" s="754"/>
      <c r="G81" s="746">
        <v>70</v>
      </c>
      <c r="H81" s="746"/>
      <c r="I81" s="746"/>
      <c r="J81" s="180">
        <v>32</v>
      </c>
      <c r="K81" s="181">
        <f>D81*G81*J81</f>
        <v>13440</v>
      </c>
      <c r="L81" s="166"/>
      <c r="M81" s="455">
        <f t="shared" si="3"/>
        <v>4</v>
      </c>
    </row>
    <row r="82" spans="1:15" ht="13.8">
      <c r="A82" s="747" t="s">
        <v>73</v>
      </c>
      <c r="B82" s="748"/>
      <c r="C82" s="749"/>
      <c r="D82" s="752">
        <v>7</v>
      </c>
      <c r="E82" s="753"/>
      <c r="F82" s="754"/>
      <c r="G82" s="746">
        <v>65</v>
      </c>
      <c r="H82" s="746"/>
      <c r="I82" s="746"/>
      <c r="J82" s="180">
        <v>32</v>
      </c>
      <c r="K82" s="181">
        <f>D82*G82*J82</f>
        <v>14560</v>
      </c>
      <c r="L82" s="166"/>
      <c r="M82" s="455">
        <f t="shared" si="3"/>
        <v>4</v>
      </c>
    </row>
    <row r="83" spans="1:15" ht="13.8">
      <c r="A83" s="747" t="s">
        <v>132</v>
      </c>
      <c r="B83" s="748"/>
      <c r="C83" s="749"/>
      <c r="D83" s="752">
        <v>7</v>
      </c>
      <c r="E83" s="753"/>
      <c r="F83" s="754"/>
      <c r="G83" s="746">
        <v>70</v>
      </c>
      <c r="H83" s="746"/>
      <c r="I83" s="746"/>
      <c r="J83" s="180">
        <v>32</v>
      </c>
      <c r="K83" s="181">
        <f>D83*G83*J83</f>
        <v>15680</v>
      </c>
      <c r="L83" s="166"/>
      <c r="M83" s="455">
        <f t="shared" si="3"/>
        <v>4</v>
      </c>
    </row>
    <row r="84" spans="1:15" ht="13.8">
      <c r="A84" s="747" t="s">
        <v>132</v>
      </c>
      <c r="B84" s="748"/>
      <c r="C84" s="749"/>
      <c r="D84" s="752">
        <v>1</v>
      </c>
      <c r="E84" s="753"/>
      <c r="F84" s="754"/>
      <c r="G84" s="746">
        <v>70</v>
      </c>
      <c r="H84" s="746"/>
      <c r="I84" s="746"/>
      <c r="J84" s="447">
        <v>24.4697</v>
      </c>
      <c r="K84" s="397">
        <f>D84*G84*J84</f>
        <v>1712.8789999999999</v>
      </c>
      <c r="L84" s="166"/>
      <c r="M84" s="455">
        <f t="shared" si="3"/>
        <v>3.0587124999999999</v>
      </c>
    </row>
    <row r="85" spans="1:15" ht="13.8">
      <c r="A85" s="790" t="s">
        <v>37</v>
      </c>
      <c r="B85" s="791"/>
      <c r="C85" s="792"/>
      <c r="D85" s="752">
        <f>SUM(D54:F83)</f>
        <v>308</v>
      </c>
      <c r="E85" s="753"/>
      <c r="F85" s="754"/>
      <c r="G85" s="746"/>
      <c r="H85" s="746"/>
      <c r="I85" s="746"/>
      <c r="J85" s="180"/>
      <c r="K85" s="398">
        <f>D27+D53</f>
        <v>1326152.879</v>
      </c>
      <c r="L85" s="166"/>
      <c r="M85">
        <v>1382040</v>
      </c>
      <c r="N85" s="401">
        <f>K85+B24</f>
        <v>1382039.9990000001</v>
      </c>
      <c r="O85" s="401">
        <f>M85-N85</f>
        <v>9.9999993108212948E-4</v>
      </c>
    </row>
    <row r="86" spans="1:15">
      <c r="A86" s="182"/>
      <c r="B86" s="182"/>
      <c r="C86" s="182"/>
      <c r="D86" s="183"/>
      <c r="E86" s="774"/>
      <c r="F86" s="774"/>
      <c r="G86" s="182"/>
      <c r="H86" s="182"/>
      <c r="I86" s="182"/>
      <c r="J86" s="182"/>
      <c r="K86" s="184"/>
      <c r="L86" s="182"/>
    </row>
    <row r="87" spans="1:15">
      <c r="A87" s="185" t="s">
        <v>91</v>
      </c>
      <c r="B87" s="186"/>
      <c r="C87" s="186"/>
      <c r="D87" s="186"/>
      <c r="E87" s="166"/>
      <c r="F87" s="166"/>
      <c r="G87" s="166"/>
      <c r="H87" s="166"/>
      <c r="I87" s="166"/>
      <c r="J87" s="166"/>
      <c r="K87" s="187">
        <f>B3+L17+G21+B24+K85</f>
        <v>9698991.279000001</v>
      </c>
      <c r="L87" s="166"/>
      <c r="M87">
        <v>9698991.2799999993</v>
      </c>
      <c r="N87" s="401">
        <f>M87-K87</f>
        <v>9.999983012676239E-4</v>
      </c>
    </row>
    <row r="89" spans="1:15">
      <c r="A89" s="188" t="s">
        <v>57</v>
      </c>
      <c r="B89" s="189"/>
      <c r="C89" s="189"/>
      <c r="D89" s="189"/>
      <c r="E89" s="189"/>
      <c r="F89" s="189"/>
      <c r="G89" s="189"/>
      <c r="H89" s="189"/>
      <c r="I89" s="189"/>
      <c r="J89" s="189"/>
      <c r="K89" s="190">
        <f>L96+L161+L173+L183+L205</f>
        <v>1207930.9959999998</v>
      </c>
      <c r="L89" s="191"/>
      <c r="M89">
        <v>9698991.2799999993</v>
      </c>
      <c r="N89" s="401">
        <f>M89-K89</f>
        <v>8491060.284</v>
      </c>
    </row>
    <row r="90" spans="1:1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70"/>
    </row>
    <row r="91" spans="1:15">
      <c r="A91" s="778"/>
      <c r="B91" s="778"/>
      <c r="C91" s="778"/>
      <c r="D91" s="778"/>
      <c r="E91" s="778"/>
      <c r="F91" s="778"/>
      <c r="G91" s="778"/>
      <c r="H91" s="778"/>
      <c r="I91" s="778"/>
      <c r="J91" s="778"/>
      <c r="K91" s="778"/>
      <c r="L91" s="778"/>
    </row>
    <row r="92" spans="1:15" ht="12" customHeight="1">
      <c r="A92" s="779" t="s">
        <v>99</v>
      </c>
      <c r="B92" s="779"/>
      <c r="C92" s="779"/>
      <c r="D92" s="779"/>
      <c r="E92" s="779"/>
      <c r="F92" s="779"/>
      <c r="G92" s="779"/>
      <c r="H92" s="779"/>
      <c r="I92" s="779"/>
      <c r="J92" s="779"/>
      <c r="K92" s="779"/>
      <c r="L92" s="779"/>
    </row>
    <row r="93" spans="1:15">
      <c r="A93" s="779" t="s">
        <v>18</v>
      </c>
      <c r="B93" s="779"/>
      <c r="C93" s="779"/>
      <c r="D93" s="779"/>
      <c r="E93" s="779"/>
      <c r="F93" s="779"/>
      <c r="G93" s="779"/>
      <c r="H93" s="779"/>
      <c r="I93" s="779"/>
      <c r="J93" s="779"/>
      <c r="K93" s="779"/>
      <c r="L93" s="779"/>
    </row>
    <row r="94" spans="1:15">
      <c r="A94" s="192"/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 t="s">
        <v>74</v>
      </c>
    </row>
    <row r="95" spans="1:15" ht="13.8" thickBot="1">
      <c r="A95" s="192"/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 t="s">
        <v>8</v>
      </c>
    </row>
    <row r="96" spans="1:15" ht="14.4" thickBot="1">
      <c r="A96" s="773"/>
      <c r="B96" s="773"/>
      <c r="C96" s="773"/>
      <c r="D96" s="773"/>
      <c r="E96" s="773"/>
      <c r="F96" s="773"/>
      <c r="G96" s="773"/>
      <c r="H96" s="773"/>
      <c r="I96" s="773"/>
      <c r="J96" s="773"/>
      <c r="K96" s="773"/>
      <c r="L96" s="364">
        <f>J98+J124</f>
        <v>834972.99999999988</v>
      </c>
      <c r="N96" s="446">
        <v>834973</v>
      </c>
      <c r="O96" s="401">
        <f>N96-L96</f>
        <v>0</v>
      </c>
    </row>
    <row r="97" spans="1:12" ht="38.25" customHeight="1">
      <c r="A97" s="766"/>
      <c r="B97" s="767"/>
      <c r="C97" s="767"/>
      <c r="D97" s="801" t="s">
        <v>167</v>
      </c>
      <c r="E97" s="802"/>
      <c r="F97" s="177" t="s">
        <v>2</v>
      </c>
      <c r="G97" s="767" t="s">
        <v>168</v>
      </c>
      <c r="H97" s="767"/>
      <c r="I97" s="448" t="s">
        <v>6</v>
      </c>
      <c r="J97" s="757" t="s">
        <v>49</v>
      </c>
      <c r="K97" s="758"/>
      <c r="L97" s="449"/>
    </row>
    <row r="98" spans="1:12" ht="12.75" customHeight="1">
      <c r="A98" s="784" t="s">
        <v>165</v>
      </c>
      <c r="B98" s="785"/>
      <c r="C98" s="785"/>
      <c r="D98" s="402"/>
      <c r="E98" s="402"/>
      <c r="F98" s="402"/>
      <c r="G98" s="402"/>
      <c r="H98" s="402"/>
      <c r="I98" s="402"/>
      <c r="J98" s="738">
        <f>SUM(J99:K123)</f>
        <v>437850</v>
      </c>
      <c r="K98" s="739"/>
      <c r="L98" s="450"/>
    </row>
    <row r="99" spans="1:12" ht="13.8">
      <c r="A99" s="747" t="s">
        <v>87</v>
      </c>
      <c r="B99" s="748"/>
      <c r="C99" s="749"/>
      <c r="D99" s="755">
        <f>ROUND(K28*63%/5,2)</f>
        <v>4586.3999999999996</v>
      </c>
      <c r="E99" s="756"/>
      <c r="F99" s="180" t="s">
        <v>2</v>
      </c>
      <c r="G99" s="752">
        <v>5</v>
      </c>
      <c r="H99" s="753"/>
      <c r="I99" s="180" t="s">
        <v>6</v>
      </c>
      <c r="J99" s="750">
        <f>ROUND(D99*G99,2)</f>
        <v>22932</v>
      </c>
      <c r="K99" s="751"/>
      <c r="L99" s="451"/>
    </row>
    <row r="100" spans="1:12" ht="13.8">
      <c r="A100" s="747" t="s">
        <v>86</v>
      </c>
      <c r="B100" s="748"/>
      <c r="C100" s="749"/>
      <c r="D100" s="755">
        <f t="shared" ref="D100:D123" si="4">ROUND(K29*63%/5,2)</f>
        <v>3528</v>
      </c>
      <c r="E100" s="756"/>
      <c r="F100" s="180" t="s">
        <v>2</v>
      </c>
      <c r="G100" s="752">
        <v>5</v>
      </c>
      <c r="H100" s="753"/>
      <c r="I100" s="180" t="s">
        <v>6</v>
      </c>
      <c r="J100" s="750">
        <f t="shared" ref="J100:J123" si="5">ROUND(D100*G100,2)</f>
        <v>17640</v>
      </c>
      <c r="K100" s="751"/>
      <c r="L100" s="451"/>
    </row>
    <row r="101" spans="1:12" ht="13.8">
      <c r="A101" s="747" t="s">
        <v>88</v>
      </c>
      <c r="B101" s="748"/>
      <c r="C101" s="749"/>
      <c r="D101" s="755">
        <f t="shared" si="4"/>
        <v>3880.8</v>
      </c>
      <c r="E101" s="756"/>
      <c r="F101" s="180" t="s">
        <v>2</v>
      </c>
      <c r="G101" s="752">
        <v>5</v>
      </c>
      <c r="H101" s="753"/>
      <c r="I101" s="180" t="s">
        <v>6</v>
      </c>
      <c r="J101" s="750">
        <f t="shared" si="5"/>
        <v>19404</v>
      </c>
      <c r="K101" s="751"/>
      <c r="L101" s="451"/>
    </row>
    <row r="102" spans="1:12" ht="13.8">
      <c r="A102" s="747" t="s">
        <v>129</v>
      </c>
      <c r="B102" s="748"/>
      <c r="C102" s="749"/>
      <c r="D102" s="755">
        <f t="shared" si="4"/>
        <v>3880.8</v>
      </c>
      <c r="E102" s="756"/>
      <c r="F102" s="180" t="s">
        <v>2</v>
      </c>
      <c r="G102" s="752">
        <v>5</v>
      </c>
      <c r="H102" s="753"/>
      <c r="I102" s="180" t="s">
        <v>6</v>
      </c>
      <c r="J102" s="750">
        <f t="shared" si="5"/>
        <v>19404</v>
      </c>
      <c r="K102" s="751"/>
      <c r="L102" s="451"/>
    </row>
    <row r="103" spans="1:12" ht="13.8">
      <c r="A103" s="747" t="s">
        <v>52</v>
      </c>
      <c r="B103" s="748"/>
      <c r="C103" s="749"/>
      <c r="D103" s="755">
        <f t="shared" si="4"/>
        <v>3528</v>
      </c>
      <c r="E103" s="756"/>
      <c r="F103" s="180" t="s">
        <v>2</v>
      </c>
      <c r="G103" s="752">
        <v>5</v>
      </c>
      <c r="H103" s="753"/>
      <c r="I103" s="180" t="s">
        <v>6</v>
      </c>
      <c r="J103" s="750">
        <f t="shared" si="5"/>
        <v>17640</v>
      </c>
      <c r="K103" s="751"/>
      <c r="L103" s="451"/>
    </row>
    <row r="104" spans="1:12" ht="13.8">
      <c r="A104" s="747" t="s">
        <v>130</v>
      </c>
      <c r="B104" s="748"/>
      <c r="C104" s="749"/>
      <c r="D104" s="755">
        <f t="shared" si="4"/>
        <v>3880.8</v>
      </c>
      <c r="E104" s="756"/>
      <c r="F104" s="180" t="s">
        <v>2</v>
      </c>
      <c r="G104" s="752">
        <v>5</v>
      </c>
      <c r="H104" s="753"/>
      <c r="I104" s="180" t="s">
        <v>6</v>
      </c>
      <c r="J104" s="750">
        <f t="shared" si="5"/>
        <v>19404</v>
      </c>
      <c r="K104" s="751"/>
      <c r="L104" s="451"/>
    </row>
    <row r="105" spans="1:12" ht="13.8">
      <c r="A105" s="747" t="s">
        <v>53</v>
      </c>
      <c r="B105" s="748"/>
      <c r="C105" s="749"/>
      <c r="D105" s="755">
        <f t="shared" si="4"/>
        <v>3528</v>
      </c>
      <c r="E105" s="756"/>
      <c r="F105" s="180" t="s">
        <v>2</v>
      </c>
      <c r="G105" s="752">
        <v>5</v>
      </c>
      <c r="H105" s="753"/>
      <c r="I105" s="180" t="s">
        <v>6</v>
      </c>
      <c r="J105" s="750">
        <f t="shared" si="5"/>
        <v>17640</v>
      </c>
      <c r="K105" s="751"/>
      <c r="L105" s="451"/>
    </row>
    <row r="106" spans="1:12" ht="13.8">
      <c r="A106" s="747" t="s">
        <v>54</v>
      </c>
      <c r="B106" s="748"/>
      <c r="C106" s="749"/>
      <c r="D106" s="755">
        <f t="shared" si="4"/>
        <v>2469.6</v>
      </c>
      <c r="E106" s="756"/>
      <c r="F106" s="180" t="s">
        <v>2</v>
      </c>
      <c r="G106" s="752">
        <v>5</v>
      </c>
      <c r="H106" s="753"/>
      <c r="I106" s="180" t="s">
        <v>6</v>
      </c>
      <c r="J106" s="750">
        <f t="shared" si="5"/>
        <v>12348</v>
      </c>
      <c r="K106" s="751"/>
      <c r="L106" s="451"/>
    </row>
    <row r="107" spans="1:12" ht="13.8">
      <c r="A107" s="747" t="s">
        <v>50</v>
      </c>
      <c r="B107" s="748"/>
      <c r="C107" s="749"/>
      <c r="D107" s="755">
        <f t="shared" si="4"/>
        <v>3528</v>
      </c>
      <c r="E107" s="756"/>
      <c r="F107" s="180" t="s">
        <v>2</v>
      </c>
      <c r="G107" s="752">
        <v>5</v>
      </c>
      <c r="H107" s="753"/>
      <c r="I107" s="180" t="s">
        <v>6</v>
      </c>
      <c r="J107" s="750">
        <f t="shared" si="5"/>
        <v>17640</v>
      </c>
      <c r="K107" s="751"/>
      <c r="L107" s="451"/>
    </row>
    <row r="108" spans="1:12" ht="13.8">
      <c r="A108" s="747" t="s">
        <v>131</v>
      </c>
      <c r="B108" s="748"/>
      <c r="C108" s="749"/>
      <c r="D108" s="755">
        <f t="shared" si="4"/>
        <v>2822.4</v>
      </c>
      <c r="E108" s="756"/>
      <c r="F108" s="180" t="s">
        <v>2</v>
      </c>
      <c r="G108" s="752">
        <v>5</v>
      </c>
      <c r="H108" s="753"/>
      <c r="I108" s="180" t="s">
        <v>6</v>
      </c>
      <c r="J108" s="750">
        <f t="shared" si="5"/>
        <v>14112</v>
      </c>
      <c r="K108" s="751"/>
      <c r="L108" s="451"/>
    </row>
    <row r="109" spans="1:12" ht="13.8">
      <c r="A109" s="747" t="s">
        <v>51</v>
      </c>
      <c r="B109" s="748"/>
      <c r="C109" s="749"/>
      <c r="D109" s="755">
        <f t="shared" si="4"/>
        <v>5644.8</v>
      </c>
      <c r="E109" s="756"/>
      <c r="F109" s="180" t="s">
        <v>2</v>
      </c>
      <c r="G109" s="752">
        <v>5</v>
      </c>
      <c r="H109" s="753"/>
      <c r="I109" s="180" t="s">
        <v>6</v>
      </c>
      <c r="J109" s="750">
        <f t="shared" si="5"/>
        <v>28224</v>
      </c>
      <c r="K109" s="751"/>
      <c r="L109" s="451"/>
    </row>
    <row r="110" spans="1:12" ht="13.8">
      <c r="A110" s="747" t="s">
        <v>132</v>
      </c>
      <c r="B110" s="748"/>
      <c r="C110" s="749"/>
      <c r="D110" s="755">
        <f t="shared" si="4"/>
        <v>3528</v>
      </c>
      <c r="E110" s="756"/>
      <c r="F110" s="180" t="s">
        <v>2</v>
      </c>
      <c r="G110" s="752">
        <v>5</v>
      </c>
      <c r="H110" s="753"/>
      <c r="I110" s="180" t="s">
        <v>6</v>
      </c>
      <c r="J110" s="750">
        <f t="shared" si="5"/>
        <v>17640</v>
      </c>
      <c r="K110" s="751"/>
      <c r="L110" s="451"/>
    </row>
    <row r="111" spans="1:12" ht="13.8">
      <c r="A111" s="747" t="s">
        <v>50</v>
      </c>
      <c r="B111" s="748"/>
      <c r="C111" s="749"/>
      <c r="D111" s="755">
        <f t="shared" si="4"/>
        <v>4233.6000000000004</v>
      </c>
      <c r="E111" s="756"/>
      <c r="F111" s="180" t="s">
        <v>2</v>
      </c>
      <c r="G111" s="752">
        <v>5</v>
      </c>
      <c r="H111" s="753"/>
      <c r="I111" s="180" t="s">
        <v>6</v>
      </c>
      <c r="J111" s="750">
        <f t="shared" si="5"/>
        <v>21168</v>
      </c>
      <c r="K111" s="751"/>
      <c r="L111" s="451"/>
    </row>
    <row r="112" spans="1:12" ht="13.8">
      <c r="A112" s="747" t="s">
        <v>133</v>
      </c>
      <c r="B112" s="748"/>
      <c r="C112" s="749"/>
      <c r="D112" s="755">
        <f t="shared" si="4"/>
        <v>4233.6000000000004</v>
      </c>
      <c r="E112" s="756"/>
      <c r="F112" s="180" t="s">
        <v>2</v>
      </c>
      <c r="G112" s="752">
        <v>5</v>
      </c>
      <c r="H112" s="753"/>
      <c r="I112" s="180" t="s">
        <v>6</v>
      </c>
      <c r="J112" s="750">
        <f t="shared" si="5"/>
        <v>21168</v>
      </c>
      <c r="K112" s="751"/>
      <c r="L112" s="451"/>
    </row>
    <row r="113" spans="1:12" ht="13.8">
      <c r="A113" s="747" t="s">
        <v>89</v>
      </c>
      <c r="B113" s="759"/>
      <c r="C113" s="760"/>
      <c r="D113" s="755">
        <f t="shared" si="4"/>
        <v>3880.8</v>
      </c>
      <c r="E113" s="756"/>
      <c r="F113" s="180" t="s">
        <v>2</v>
      </c>
      <c r="G113" s="752">
        <v>5</v>
      </c>
      <c r="H113" s="753"/>
      <c r="I113" s="180" t="s">
        <v>6</v>
      </c>
      <c r="J113" s="750">
        <f t="shared" si="5"/>
        <v>19404</v>
      </c>
      <c r="K113" s="751"/>
      <c r="L113" s="451"/>
    </row>
    <row r="114" spans="1:12" ht="13.8">
      <c r="A114" s="747" t="s">
        <v>55</v>
      </c>
      <c r="B114" s="759"/>
      <c r="C114" s="760"/>
      <c r="D114" s="755">
        <f t="shared" si="4"/>
        <v>3528</v>
      </c>
      <c r="E114" s="756"/>
      <c r="F114" s="180" t="s">
        <v>2</v>
      </c>
      <c r="G114" s="752">
        <v>5</v>
      </c>
      <c r="H114" s="753"/>
      <c r="I114" s="180" t="s">
        <v>6</v>
      </c>
      <c r="J114" s="750">
        <f t="shared" si="5"/>
        <v>17640</v>
      </c>
      <c r="K114" s="751"/>
      <c r="L114" s="451"/>
    </row>
    <row r="115" spans="1:12" ht="13.8">
      <c r="A115" s="747" t="s">
        <v>51</v>
      </c>
      <c r="B115" s="748"/>
      <c r="C115" s="749"/>
      <c r="D115" s="755">
        <f t="shared" si="4"/>
        <v>2822.4</v>
      </c>
      <c r="E115" s="756"/>
      <c r="F115" s="180" t="s">
        <v>2</v>
      </c>
      <c r="G115" s="752">
        <v>5</v>
      </c>
      <c r="H115" s="753"/>
      <c r="I115" s="180" t="s">
        <v>6</v>
      </c>
      <c r="J115" s="750">
        <f t="shared" si="5"/>
        <v>14112</v>
      </c>
      <c r="K115" s="751"/>
      <c r="L115" s="451"/>
    </row>
    <row r="116" spans="1:12" ht="13.8">
      <c r="A116" s="747" t="s">
        <v>56</v>
      </c>
      <c r="B116" s="748"/>
      <c r="C116" s="749"/>
      <c r="D116" s="755">
        <f t="shared" si="4"/>
        <v>4233.6000000000004</v>
      </c>
      <c r="E116" s="756"/>
      <c r="F116" s="180" t="s">
        <v>2</v>
      </c>
      <c r="G116" s="752">
        <v>5</v>
      </c>
      <c r="H116" s="753"/>
      <c r="I116" s="180" t="s">
        <v>6</v>
      </c>
      <c r="J116" s="750">
        <f t="shared" si="5"/>
        <v>21168</v>
      </c>
      <c r="K116" s="751"/>
      <c r="L116" s="451"/>
    </row>
    <row r="117" spans="1:12" ht="13.8">
      <c r="A117" s="747" t="s">
        <v>71</v>
      </c>
      <c r="B117" s="748"/>
      <c r="C117" s="749"/>
      <c r="D117" s="755">
        <f t="shared" si="4"/>
        <v>3880.8</v>
      </c>
      <c r="E117" s="756"/>
      <c r="F117" s="180" t="s">
        <v>2</v>
      </c>
      <c r="G117" s="752">
        <v>5</v>
      </c>
      <c r="H117" s="753"/>
      <c r="I117" s="180" t="s">
        <v>6</v>
      </c>
      <c r="J117" s="750">
        <f t="shared" si="5"/>
        <v>19404</v>
      </c>
      <c r="K117" s="751"/>
      <c r="L117" s="451"/>
    </row>
    <row r="118" spans="1:12" ht="13.8">
      <c r="A118" s="747" t="s">
        <v>72</v>
      </c>
      <c r="B118" s="748"/>
      <c r="C118" s="749"/>
      <c r="D118" s="755">
        <f t="shared" si="4"/>
        <v>2822.4</v>
      </c>
      <c r="E118" s="756"/>
      <c r="F118" s="180" t="s">
        <v>2</v>
      </c>
      <c r="G118" s="752">
        <v>5</v>
      </c>
      <c r="H118" s="753"/>
      <c r="I118" s="180" t="s">
        <v>6</v>
      </c>
      <c r="J118" s="750">
        <f t="shared" si="5"/>
        <v>14112</v>
      </c>
      <c r="K118" s="751"/>
      <c r="L118" s="451"/>
    </row>
    <row r="119" spans="1:12" ht="13.8">
      <c r="A119" s="747" t="s">
        <v>134</v>
      </c>
      <c r="B119" s="748"/>
      <c r="C119" s="749"/>
      <c r="D119" s="755">
        <f t="shared" si="4"/>
        <v>3175.2</v>
      </c>
      <c r="E119" s="756"/>
      <c r="F119" s="180" t="s">
        <v>2</v>
      </c>
      <c r="G119" s="752">
        <v>5</v>
      </c>
      <c r="H119" s="753"/>
      <c r="I119" s="180" t="s">
        <v>6</v>
      </c>
      <c r="J119" s="750">
        <f t="shared" si="5"/>
        <v>15876</v>
      </c>
      <c r="K119" s="751"/>
      <c r="L119" s="451"/>
    </row>
    <row r="120" spans="1:12" ht="13.8">
      <c r="A120" s="747" t="s">
        <v>135</v>
      </c>
      <c r="B120" s="748"/>
      <c r="C120" s="749"/>
      <c r="D120" s="755">
        <f t="shared" si="4"/>
        <v>2822.4</v>
      </c>
      <c r="E120" s="756"/>
      <c r="F120" s="180" t="s">
        <v>2</v>
      </c>
      <c r="G120" s="752">
        <v>5</v>
      </c>
      <c r="H120" s="753"/>
      <c r="I120" s="180" t="s">
        <v>6</v>
      </c>
      <c r="J120" s="750">
        <f t="shared" si="5"/>
        <v>14112</v>
      </c>
      <c r="K120" s="751"/>
      <c r="L120" s="451"/>
    </row>
    <row r="121" spans="1:12" ht="13.8">
      <c r="A121" s="747" t="s">
        <v>70</v>
      </c>
      <c r="B121" s="759"/>
      <c r="C121" s="760"/>
      <c r="D121" s="755">
        <f t="shared" si="4"/>
        <v>1638</v>
      </c>
      <c r="E121" s="756"/>
      <c r="F121" s="180" t="s">
        <v>2</v>
      </c>
      <c r="G121" s="752">
        <v>5</v>
      </c>
      <c r="H121" s="753"/>
      <c r="I121" s="180" t="s">
        <v>6</v>
      </c>
      <c r="J121" s="750">
        <f t="shared" si="5"/>
        <v>8190</v>
      </c>
      <c r="K121" s="751"/>
      <c r="L121" s="451"/>
    </row>
    <row r="122" spans="1:12" ht="13.8">
      <c r="A122" s="747" t="s">
        <v>70</v>
      </c>
      <c r="B122" s="759"/>
      <c r="C122" s="760"/>
      <c r="D122" s="755">
        <f t="shared" si="4"/>
        <v>3528</v>
      </c>
      <c r="E122" s="756"/>
      <c r="F122" s="180" t="s">
        <v>2</v>
      </c>
      <c r="G122" s="752">
        <v>5</v>
      </c>
      <c r="H122" s="753"/>
      <c r="I122" s="180" t="s">
        <v>6</v>
      </c>
      <c r="J122" s="750">
        <f t="shared" si="5"/>
        <v>17640</v>
      </c>
      <c r="K122" s="751"/>
      <c r="L122" s="451"/>
    </row>
    <row r="123" spans="1:12" ht="13.8">
      <c r="A123" s="747" t="s">
        <v>73</v>
      </c>
      <c r="B123" s="748"/>
      <c r="C123" s="749"/>
      <c r="D123" s="755">
        <f t="shared" si="4"/>
        <v>1965.6</v>
      </c>
      <c r="E123" s="756"/>
      <c r="F123" s="180" t="s">
        <v>2</v>
      </c>
      <c r="G123" s="752">
        <v>5</v>
      </c>
      <c r="H123" s="753"/>
      <c r="I123" s="180" t="s">
        <v>6</v>
      </c>
      <c r="J123" s="750">
        <f t="shared" si="5"/>
        <v>9828</v>
      </c>
      <c r="K123" s="751"/>
      <c r="L123" s="451"/>
    </row>
    <row r="124" spans="1:12">
      <c r="A124" s="771" t="s">
        <v>166</v>
      </c>
      <c r="B124" s="772"/>
      <c r="C124" s="772"/>
      <c r="D124" s="404"/>
      <c r="E124" s="404"/>
      <c r="F124" s="404"/>
      <c r="G124" s="404"/>
      <c r="H124" s="404"/>
      <c r="I124" s="404"/>
      <c r="J124" s="738">
        <f>SUM(J125:K155)</f>
        <v>397122.99999999988</v>
      </c>
      <c r="K124" s="739"/>
      <c r="L124" s="451"/>
    </row>
    <row r="125" spans="1:12" ht="13.8">
      <c r="A125" s="747" t="str">
        <f>A54</f>
        <v>Краски радости</v>
      </c>
      <c r="B125" s="748"/>
      <c r="C125" s="749"/>
      <c r="D125" s="752">
        <f>ROUND(K54*63%/M54,2)</f>
        <v>4586.3999999999996</v>
      </c>
      <c r="E125" s="754"/>
      <c r="F125" s="180" t="s">
        <v>2</v>
      </c>
      <c r="G125" s="752">
        <f>M54</f>
        <v>4</v>
      </c>
      <c r="H125" s="753"/>
      <c r="I125" s="180" t="s">
        <v>6</v>
      </c>
      <c r="J125" s="750">
        <f>ROUND(D125*G125,2)</f>
        <v>18345.599999999999</v>
      </c>
      <c r="K125" s="751"/>
      <c r="L125" s="451"/>
    </row>
    <row r="126" spans="1:12" ht="13.8">
      <c r="A126" s="747" t="str">
        <f t="shared" ref="A126:A155" si="6">A55</f>
        <v>Веселые ритмы</v>
      </c>
      <c r="B126" s="748"/>
      <c r="C126" s="749"/>
      <c r="D126" s="752">
        <f t="shared" ref="D126:D151" si="7">ROUND(K55*63%/M55,2)</f>
        <v>3175.2</v>
      </c>
      <c r="E126" s="754"/>
      <c r="F126" s="180" t="s">
        <v>2</v>
      </c>
      <c r="G126" s="752">
        <f t="shared" ref="G126:G155" si="8">M55</f>
        <v>4</v>
      </c>
      <c r="H126" s="753"/>
      <c r="I126" s="180" t="s">
        <v>6</v>
      </c>
      <c r="J126" s="750">
        <f t="shared" ref="J126:J155" si="9">ROUND(D126*G126,2)</f>
        <v>12700.8</v>
      </c>
      <c r="K126" s="751"/>
      <c r="L126" s="451"/>
    </row>
    <row r="127" spans="1:12" ht="13.8">
      <c r="A127" s="747" t="str">
        <f t="shared" si="6"/>
        <v>Ловкие ладошки</v>
      </c>
      <c r="B127" s="748"/>
      <c r="C127" s="749"/>
      <c r="D127" s="752">
        <f t="shared" si="7"/>
        <v>3880.8</v>
      </c>
      <c r="E127" s="754"/>
      <c r="F127" s="180" t="s">
        <v>2</v>
      </c>
      <c r="G127" s="752">
        <f t="shared" si="8"/>
        <v>4</v>
      </c>
      <c r="H127" s="753"/>
      <c r="I127" s="180" t="s">
        <v>6</v>
      </c>
      <c r="J127" s="750">
        <f t="shared" si="9"/>
        <v>15523.2</v>
      </c>
      <c r="K127" s="751"/>
      <c r="L127" s="451"/>
    </row>
    <row r="128" spans="1:12" ht="15" customHeight="1">
      <c r="A128" s="747" t="str">
        <f t="shared" si="6"/>
        <v>Веселые ладошки</v>
      </c>
      <c r="B128" s="748"/>
      <c r="C128" s="749"/>
      <c r="D128" s="752">
        <f t="shared" si="7"/>
        <v>4233.6000000000004</v>
      </c>
      <c r="E128" s="754"/>
      <c r="F128" s="180" t="s">
        <v>2</v>
      </c>
      <c r="G128" s="752">
        <f t="shared" si="8"/>
        <v>4</v>
      </c>
      <c r="H128" s="753"/>
      <c r="I128" s="180" t="s">
        <v>6</v>
      </c>
      <c r="J128" s="750">
        <f t="shared" si="9"/>
        <v>16934.400000000001</v>
      </c>
      <c r="K128" s="751"/>
      <c r="L128" s="451"/>
    </row>
    <row r="129" spans="1:12" ht="13.8">
      <c r="A129" s="747" t="str">
        <f t="shared" si="6"/>
        <v>Волшебные узоры</v>
      </c>
      <c r="B129" s="748"/>
      <c r="C129" s="749"/>
      <c r="D129" s="752">
        <f t="shared" si="7"/>
        <v>4939.2</v>
      </c>
      <c r="E129" s="754"/>
      <c r="F129" s="180" t="s">
        <v>2</v>
      </c>
      <c r="G129" s="752">
        <f t="shared" si="8"/>
        <v>4</v>
      </c>
      <c r="H129" s="753"/>
      <c r="I129" s="180" t="s">
        <v>6</v>
      </c>
      <c r="J129" s="750">
        <f t="shared" si="9"/>
        <v>19756.8</v>
      </c>
      <c r="K129" s="751"/>
      <c r="L129" s="451"/>
    </row>
    <row r="130" spans="1:12" ht="13.8">
      <c r="A130" s="747" t="str">
        <f t="shared" si="6"/>
        <v>Волшебная линия</v>
      </c>
      <c r="B130" s="748"/>
      <c r="C130" s="749"/>
      <c r="D130" s="752">
        <f t="shared" si="7"/>
        <v>3528</v>
      </c>
      <c r="E130" s="754"/>
      <c r="F130" s="180" t="s">
        <v>2</v>
      </c>
      <c r="G130" s="752">
        <f t="shared" si="8"/>
        <v>4</v>
      </c>
      <c r="H130" s="753"/>
      <c r="I130" s="180" t="s">
        <v>6</v>
      </c>
      <c r="J130" s="750">
        <f t="shared" si="9"/>
        <v>14112</v>
      </c>
      <c r="K130" s="751"/>
      <c r="L130" s="451"/>
    </row>
    <row r="131" spans="1:12" ht="13.8">
      <c r="A131" s="747" t="str">
        <f t="shared" si="6"/>
        <v xml:space="preserve">Веселый английский </v>
      </c>
      <c r="B131" s="748"/>
      <c r="C131" s="749"/>
      <c r="D131" s="752">
        <f t="shared" si="7"/>
        <v>4586.3999999999996</v>
      </c>
      <c r="E131" s="754"/>
      <c r="F131" s="180" t="s">
        <v>2</v>
      </c>
      <c r="G131" s="752">
        <f t="shared" si="8"/>
        <v>4</v>
      </c>
      <c r="H131" s="753"/>
      <c r="I131" s="180" t="s">
        <v>6</v>
      </c>
      <c r="J131" s="750">
        <f t="shared" si="9"/>
        <v>18345.599999999999</v>
      </c>
      <c r="K131" s="751"/>
      <c r="L131" s="451"/>
    </row>
    <row r="132" spans="1:12" ht="13.8">
      <c r="A132" s="747" t="str">
        <f t="shared" si="6"/>
        <v>Макраме</v>
      </c>
      <c r="B132" s="748"/>
      <c r="C132" s="749"/>
      <c r="D132" s="752">
        <f t="shared" si="7"/>
        <v>2822.4</v>
      </c>
      <c r="E132" s="754"/>
      <c r="F132" s="180" t="s">
        <v>2</v>
      </c>
      <c r="G132" s="752">
        <f t="shared" si="8"/>
        <v>4</v>
      </c>
      <c r="H132" s="753"/>
      <c r="I132" s="180" t="s">
        <v>6</v>
      </c>
      <c r="J132" s="750">
        <f t="shared" si="9"/>
        <v>11289.6</v>
      </c>
      <c r="K132" s="751"/>
      <c r="L132" s="451"/>
    </row>
    <row r="133" spans="1:12" ht="13.8">
      <c r="A133" s="747" t="str">
        <f t="shared" si="6"/>
        <v>В гостях у Буратино</v>
      </c>
      <c r="B133" s="748"/>
      <c r="C133" s="749"/>
      <c r="D133" s="752">
        <f t="shared" si="7"/>
        <v>3528</v>
      </c>
      <c r="E133" s="754"/>
      <c r="F133" s="180" t="s">
        <v>2</v>
      </c>
      <c r="G133" s="752">
        <f t="shared" si="8"/>
        <v>2</v>
      </c>
      <c r="H133" s="753"/>
      <c r="I133" s="180" t="s">
        <v>6</v>
      </c>
      <c r="J133" s="750">
        <f t="shared" si="9"/>
        <v>7056</v>
      </c>
      <c r="K133" s="751"/>
      <c r="L133" s="451"/>
    </row>
    <row r="134" spans="1:12" ht="13.8">
      <c r="A134" s="747" t="str">
        <f t="shared" si="6"/>
        <v>Баскетбол</v>
      </c>
      <c r="B134" s="748"/>
      <c r="C134" s="749"/>
      <c r="D134" s="752">
        <f t="shared" si="7"/>
        <v>4939.2</v>
      </c>
      <c r="E134" s="754"/>
      <c r="F134" s="180" t="s">
        <v>2</v>
      </c>
      <c r="G134" s="752">
        <f t="shared" si="8"/>
        <v>4</v>
      </c>
      <c r="H134" s="753"/>
      <c r="I134" s="180" t="s">
        <v>6</v>
      </c>
      <c r="J134" s="750">
        <f t="shared" si="9"/>
        <v>19756.8</v>
      </c>
      <c r="K134" s="751"/>
      <c r="L134" s="451"/>
    </row>
    <row r="135" spans="1:12" ht="13.8">
      <c r="A135" s="747" t="str">
        <f t="shared" si="6"/>
        <v xml:space="preserve">Оздоровительная гимнастика </v>
      </c>
      <c r="B135" s="748"/>
      <c r="C135" s="749"/>
      <c r="D135" s="752">
        <f t="shared" si="7"/>
        <v>7761.6</v>
      </c>
      <c r="E135" s="754"/>
      <c r="F135" s="180" t="s">
        <v>2</v>
      </c>
      <c r="G135" s="752">
        <f t="shared" si="8"/>
        <v>4</v>
      </c>
      <c r="H135" s="753"/>
      <c r="I135" s="180" t="s">
        <v>6</v>
      </c>
      <c r="J135" s="750">
        <f t="shared" si="9"/>
        <v>31046.400000000001</v>
      </c>
      <c r="K135" s="751"/>
      <c r="L135" s="451"/>
    </row>
    <row r="136" spans="1:12" ht="13.8">
      <c r="A136" s="747" t="str">
        <f t="shared" si="6"/>
        <v>Эрудит</v>
      </c>
      <c r="B136" s="748"/>
      <c r="C136" s="749"/>
      <c r="D136" s="752">
        <f t="shared" si="7"/>
        <v>4233.6000000000004</v>
      </c>
      <c r="E136" s="754"/>
      <c r="F136" s="180" t="s">
        <v>2</v>
      </c>
      <c r="G136" s="752">
        <f t="shared" si="8"/>
        <v>4</v>
      </c>
      <c r="H136" s="753"/>
      <c r="I136" s="180" t="s">
        <v>6</v>
      </c>
      <c r="J136" s="750">
        <f t="shared" si="9"/>
        <v>16934.400000000001</v>
      </c>
      <c r="K136" s="751"/>
      <c r="L136" s="451"/>
    </row>
    <row r="137" spans="1:12" ht="13.8">
      <c r="A137" s="747" t="str">
        <f t="shared" si="6"/>
        <v>Веселые ладошки</v>
      </c>
      <c r="B137" s="748"/>
      <c r="C137" s="749"/>
      <c r="D137" s="752">
        <f t="shared" si="7"/>
        <v>3528</v>
      </c>
      <c r="E137" s="754"/>
      <c r="F137" s="180" t="s">
        <v>2</v>
      </c>
      <c r="G137" s="752">
        <f t="shared" si="8"/>
        <v>2</v>
      </c>
      <c r="H137" s="753"/>
      <c r="I137" s="180" t="s">
        <v>6</v>
      </c>
      <c r="J137" s="750">
        <f t="shared" si="9"/>
        <v>7056</v>
      </c>
      <c r="K137" s="751"/>
      <c r="L137" s="451"/>
    </row>
    <row r="138" spans="1:12" ht="13.8">
      <c r="A138" s="747" t="str">
        <f t="shared" si="6"/>
        <v>В гостях у Буратино</v>
      </c>
      <c r="B138" s="748"/>
      <c r="C138" s="749"/>
      <c r="D138" s="752">
        <f t="shared" si="7"/>
        <v>3528</v>
      </c>
      <c r="E138" s="754"/>
      <c r="F138" s="180" t="s">
        <v>2</v>
      </c>
      <c r="G138" s="752">
        <f t="shared" si="8"/>
        <v>2</v>
      </c>
      <c r="H138" s="753"/>
      <c r="I138" s="180" t="s">
        <v>6</v>
      </c>
      <c r="J138" s="750">
        <f t="shared" si="9"/>
        <v>7056</v>
      </c>
      <c r="K138" s="751"/>
      <c r="L138" s="451"/>
    </row>
    <row r="139" spans="1:12" ht="13.8">
      <c r="A139" s="747" t="str">
        <f t="shared" si="6"/>
        <v>В гостях у Буратино</v>
      </c>
      <c r="B139" s="748"/>
      <c r="C139" s="749"/>
      <c r="D139" s="752">
        <f t="shared" si="7"/>
        <v>4586.3999999999996</v>
      </c>
      <c r="E139" s="754"/>
      <c r="F139" s="180" t="s">
        <v>2</v>
      </c>
      <c r="G139" s="752">
        <f t="shared" si="8"/>
        <v>4</v>
      </c>
      <c r="H139" s="753"/>
      <c r="I139" s="180" t="s">
        <v>6</v>
      </c>
      <c r="J139" s="750">
        <f t="shared" si="9"/>
        <v>18345.599999999999</v>
      </c>
      <c r="K139" s="751"/>
      <c r="L139" s="451"/>
    </row>
    <row r="140" spans="1:12" ht="13.8">
      <c r="A140" s="747" t="str">
        <f t="shared" si="6"/>
        <v>В гостях у сказки</v>
      </c>
      <c r="B140" s="748"/>
      <c r="C140" s="749"/>
      <c r="D140" s="752">
        <f t="shared" si="7"/>
        <v>5292</v>
      </c>
      <c r="E140" s="754"/>
      <c r="F140" s="180" t="s">
        <v>2</v>
      </c>
      <c r="G140" s="752">
        <f t="shared" si="8"/>
        <v>4</v>
      </c>
      <c r="H140" s="753"/>
      <c r="I140" s="180" t="s">
        <v>6</v>
      </c>
      <c r="J140" s="750">
        <f t="shared" si="9"/>
        <v>21168</v>
      </c>
      <c r="K140" s="751"/>
      <c r="L140" s="451"/>
    </row>
    <row r="141" spans="1:12" ht="13.8">
      <c r="A141" s="747" t="str">
        <f t="shared" si="6"/>
        <v>Веселые ладошки</v>
      </c>
      <c r="B141" s="748"/>
      <c r="C141" s="749"/>
      <c r="D141" s="752">
        <f t="shared" si="7"/>
        <v>3528</v>
      </c>
      <c r="E141" s="754"/>
      <c r="F141" s="180" t="s">
        <v>2</v>
      </c>
      <c r="G141" s="752">
        <f t="shared" si="8"/>
        <v>3</v>
      </c>
      <c r="H141" s="753"/>
      <c r="I141" s="180" t="s">
        <v>6</v>
      </c>
      <c r="J141" s="750">
        <f t="shared" si="9"/>
        <v>10584</v>
      </c>
      <c r="K141" s="751"/>
      <c r="L141" s="451"/>
    </row>
    <row r="142" spans="1:12" ht="13.8">
      <c r="A142" s="747" t="str">
        <f t="shared" si="6"/>
        <v>Веселый язычок</v>
      </c>
      <c r="B142" s="748"/>
      <c r="C142" s="749"/>
      <c r="D142" s="752">
        <f t="shared" si="7"/>
        <v>3175.2</v>
      </c>
      <c r="E142" s="754"/>
      <c r="F142" s="180" t="s">
        <v>2</v>
      </c>
      <c r="G142" s="752">
        <f t="shared" si="8"/>
        <v>4</v>
      </c>
      <c r="H142" s="753"/>
      <c r="I142" s="180" t="s">
        <v>6</v>
      </c>
      <c r="J142" s="750">
        <f t="shared" si="9"/>
        <v>12700.8</v>
      </c>
      <c r="K142" s="751"/>
      <c r="L142" s="451"/>
    </row>
    <row r="143" spans="1:12" ht="15" customHeight="1">
      <c r="A143" s="747" t="str">
        <f t="shared" si="6"/>
        <v>Оздоровительная гимнастика</v>
      </c>
      <c r="B143" s="748"/>
      <c r="C143" s="749"/>
      <c r="D143" s="752">
        <f t="shared" si="7"/>
        <v>2822.4</v>
      </c>
      <c r="E143" s="754"/>
      <c r="F143" s="180" t="s">
        <v>2</v>
      </c>
      <c r="G143" s="752">
        <f t="shared" si="8"/>
        <v>4</v>
      </c>
      <c r="H143" s="753"/>
      <c r="I143" s="180" t="s">
        <v>6</v>
      </c>
      <c r="J143" s="750">
        <f t="shared" si="9"/>
        <v>11289.6</v>
      </c>
      <c r="K143" s="751"/>
      <c r="L143" s="451"/>
    </row>
    <row r="144" spans="1:12" ht="13.8">
      <c r="A144" s="747" t="str">
        <f t="shared" si="6"/>
        <v>Говорящие пальчики</v>
      </c>
      <c r="B144" s="748"/>
      <c r="C144" s="749"/>
      <c r="D144" s="752">
        <f t="shared" si="7"/>
        <v>3175.2</v>
      </c>
      <c r="E144" s="754"/>
      <c r="F144" s="180" t="s">
        <v>2</v>
      </c>
      <c r="G144" s="752">
        <f t="shared" si="8"/>
        <v>3</v>
      </c>
      <c r="H144" s="753"/>
      <c r="I144" s="180" t="s">
        <v>6</v>
      </c>
      <c r="J144" s="750">
        <f t="shared" si="9"/>
        <v>9525.6</v>
      </c>
      <c r="K144" s="751"/>
      <c r="L144" s="451"/>
    </row>
    <row r="145" spans="1:13" ht="13.8">
      <c r="A145" s="747" t="str">
        <f t="shared" si="6"/>
        <v>Говорящие пальчики</v>
      </c>
      <c r="B145" s="748"/>
      <c r="C145" s="749"/>
      <c r="D145" s="752">
        <f t="shared" si="7"/>
        <v>3528</v>
      </c>
      <c r="E145" s="754"/>
      <c r="F145" s="180" t="s">
        <v>2</v>
      </c>
      <c r="G145" s="752">
        <f t="shared" si="8"/>
        <v>3</v>
      </c>
      <c r="H145" s="753"/>
      <c r="I145" s="180" t="s">
        <v>6</v>
      </c>
      <c r="J145" s="750">
        <f t="shared" si="9"/>
        <v>10584</v>
      </c>
      <c r="K145" s="751"/>
      <c r="L145" s="451"/>
    </row>
    <row r="146" spans="1:13" ht="13.8">
      <c r="A146" s="747" t="str">
        <f t="shared" si="6"/>
        <v>Умелые руки</v>
      </c>
      <c r="B146" s="748"/>
      <c r="C146" s="749"/>
      <c r="D146" s="752">
        <f t="shared" si="7"/>
        <v>2469.6</v>
      </c>
      <c r="E146" s="754"/>
      <c r="F146" s="180" t="s">
        <v>2</v>
      </c>
      <c r="G146" s="752">
        <f t="shared" si="8"/>
        <v>4</v>
      </c>
      <c r="H146" s="753"/>
      <c r="I146" s="180" t="s">
        <v>6</v>
      </c>
      <c r="J146" s="750">
        <f t="shared" si="9"/>
        <v>9878.4</v>
      </c>
      <c r="K146" s="751"/>
      <c r="L146" s="451"/>
    </row>
    <row r="147" spans="1:13" ht="13.8">
      <c r="A147" s="747" t="str">
        <f t="shared" si="6"/>
        <v>Фантазеры</v>
      </c>
      <c r="B147" s="748"/>
      <c r="C147" s="749"/>
      <c r="D147" s="752">
        <f t="shared" si="7"/>
        <v>3175.2</v>
      </c>
      <c r="E147" s="754"/>
      <c r="F147" s="180" t="s">
        <v>2</v>
      </c>
      <c r="G147" s="752">
        <f t="shared" si="8"/>
        <v>4</v>
      </c>
      <c r="H147" s="753"/>
      <c r="I147" s="180" t="s">
        <v>6</v>
      </c>
      <c r="J147" s="750">
        <f t="shared" si="9"/>
        <v>12700.8</v>
      </c>
      <c r="K147" s="751"/>
      <c r="L147" s="451"/>
    </row>
    <row r="148" spans="1:13" ht="13.8">
      <c r="A148" s="747" t="str">
        <f t="shared" si="6"/>
        <v>Говорящие пальчики</v>
      </c>
      <c r="B148" s="748"/>
      <c r="C148" s="749"/>
      <c r="D148" s="752">
        <f t="shared" si="7"/>
        <v>3528</v>
      </c>
      <c r="E148" s="754"/>
      <c r="F148" s="180" t="s">
        <v>2</v>
      </c>
      <c r="G148" s="752">
        <f t="shared" si="8"/>
        <v>3</v>
      </c>
      <c r="H148" s="753"/>
      <c r="I148" s="180" t="s">
        <v>6</v>
      </c>
      <c r="J148" s="750">
        <f t="shared" si="9"/>
        <v>10584</v>
      </c>
      <c r="K148" s="751"/>
      <c r="L148" s="451"/>
    </row>
    <row r="149" spans="1:13" ht="13.8">
      <c r="A149" s="747" t="str">
        <f t="shared" si="6"/>
        <v>Волшебная кисточка 1</v>
      </c>
      <c r="B149" s="748"/>
      <c r="C149" s="749"/>
      <c r="D149" s="752">
        <f t="shared" si="7"/>
        <v>2469.6</v>
      </c>
      <c r="E149" s="754"/>
      <c r="F149" s="180" t="s">
        <v>2</v>
      </c>
      <c r="G149" s="752">
        <f t="shared" si="8"/>
        <v>3</v>
      </c>
      <c r="H149" s="753"/>
      <c r="I149" s="180" t="s">
        <v>6</v>
      </c>
      <c r="J149" s="750">
        <f t="shared" si="9"/>
        <v>7408.8</v>
      </c>
      <c r="K149" s="751"/>
      <c r="L149" s="451"/>
    </row>
    <row r="150" spans="1:13" ht="13.8">
      <c r="A150" s="747" t="str">
        <f t="shared" si="6"/>
        <v>Волшебная кисточка 2</v>
      </c>
      <c r="B150" s="748"/>
      <c r="C150" s="749"/>
      <c r="D150" s="752">
        <f t="shared" si="7"/>
        <v>2469.6</v>
      </c>
      <c r="E150" s="754"/>
      <c r="F150" s="180" t="s">
        <v>2</v>
      </c>
      <c r="G150" s="752">
        <f t="shared" si="8"/>
        <v>4</v>
      </c>
      <c r="H150" s="753"/>
      <c r="I150" s="180" t="s">
        <v>6</v>
      </c>
      <c r="J150" s="750">
        <f t="shared" si="9"/>
        <v>9878.4</v>
      </c>
      <c r="K150" s="751"/>
      <c r="L150" s="451"/>
    </row>
    <row r="151" spans="1:13" ht="13.8">
      <c r="A151" s="747" t="str">
        <f t="shared" si="6"/>
        <v>Разноцветный калейдоскоп</v>
      </c>
      <c r="B151" s="748"/>
      <c r="C151" s="749"/>
      <c r="D151" s="752">
        <f t="shared" si="7"/>
        <v>2116.8000000000002</v>
      </c>
      <c r="E151" s="754"/>
      <c r="F151" s="180" t="s">
        <v>2</v>
      </c>
      <c r="G151" s="752">
        <f t="shared" si="8"/>
        <v>4</v>
      </c>
      <c r="H151" s="753"/>
      <c r="I151" s="180" t="s">
        <v>6</v>
      </c>
      <c r="J151" s="750">
        <f t="shared" si="9"/>
        <v>8467.2000000000007</v>
      </c>
      <c r="K151" s="751"/>
      <c r="L151" s="451"/>
      <c r="M151" s="401"/>
    </row>
    <row r="152" spans="1:13" ht="13.8">
      <c r="A152" s="747" t="str">
        <f t="shared" si="6"/>
        <v>Тестопластика</v>
      </c>
      <c r="B152" s="748"/>
      <c r="C152" s="749"/>
      <c r="D152" s="752">
        <f>ROUND(K81*62%/M81,2)</f>
        <v>2083.1999999999998</v>
      </c>
      <c r="E152" s="754"/>
      <c r="F152" s="180" t="s">
        <v>2</v>
      </c>
      <c r="G152" s="752">
        <f t="shared" si="8"/>
        <v>4</v>
      </c>
      <c r="H152" s="753"/>
      <c r="I152" s="180" t="s">
        <v>6</v>
      </c>
      <c r="J152" s="750">
        <f t="shared" si="9"/>
        <v>8332.7999999999993</v>
      </c>
      <c r="K152" s="751"/>
      <c r="L152" s="451"/>
    </row>
    <row r="153" spans="1:13" ht="13.8">
      <c r="A153" s="747" t="str">
        <f t="shared" si="6"/>
        <v>Послушный язычок</v>
      </c>
      <c r="B153" s="748"/>
      <c r="C153" s="749"/>
      <c r="D153" s="752">
        <f>ROUND(K82*62%/M82,2)</f>
        <v>2256.8000000000002</v>
      </c>
      <c r="E153" s="754"/>
      <c r="F153" s="180" t="s">
        <v>2</v>
      </c>
      <c r="G153" s="752">
        <f t="shared" si="8"/>
        <v>4</v>
      </c>
      <c r="H153" s="753"/>
      <c r="I153" s="180" t="s">
        <v>6</v>
      </c>
      <c r="J153" s="750">
        <f t="shared" si="9"/>
        <v>9027.2000000000007</v>
      </c>
      <c r="K153" s="751"/>
      <c r="L153" s="451"/>
    </row>
    <row r="154" spans="1:13" ht="13.8">
      <c r="A154" s="747" t="str">
        <f t="shared" si="6"/>
        <v>Эрудит</v>
      </c>
      <c r="B154" s="748"/>
      <c r="C154" s="749"/>
      <c r="D154" s="752">
        <f>ROUND(K83*62%/M83,2)</f>
        <v>2430.4</v>
      </c>
      <c r="E154" s="754"/>
      <c r="F154" s="180" t="s">
        <v>2</v>
      </c>
      <c r="G154" s="752">
        <f t="shared" si="8"/>
        <v>4</v>
      </c>
      <c r="H154" s="753"/>
      <c r="I154" s="180" t="s">
        <v>6</v>
      </c>
      <c r="J154" s="750">
        <f t="shared" si="9"/>
        <v>9721.6</v>
      </c>
      <c r="K154" s="751"/>
      <c r="L154" s="451"/>
    </row>
    <row r="155" spans="1:13" ht="14.4" thickBot="1">
      <c r="A155" s="747" t="str">
        <f t="shared" si="6"/>
        <v>Эрудит</v>
      </c>
      <c r="B155" s="748"/>
      <c r="C155" s="749"/>
      <c r="D155" s="755">
        <f>K84*60%/M84-4.946525</f>
        <v>331.05347499999999</v>
      </c>
      <c r="E155" s="756"/>
      <c r="F155" s="180" t="s">
        <v>2</v>
      </c>
      <c r="G155" s="799">
        <f t="shared" si="8"/>
        <v>3.0587124999999999</v>
      </c>
      <c r="H155" s="800"/>
      <c r="I155" s="180" t="s">
        <v>6</v>
      </c>
      <c r="J155" s="750">
        <f t="shared" si="9"/>
        <v>1012.6</v>
      </c>
      <c r="K155" s="751"/>
      <c r="L155" s="451"/>
    </row>
    <row r="156" spans="1:13" ht="16.2" thickBot="1">
      <c r="A156" s="734" t="s">
        <v>37</v>
      </c>
      <c r="B156" s="735"/>
      <c r="C156" s="735"/>
      <c r="D156" s="735"/>
      <c r="E156" s="735"/>
      <c r="F156" s="735"/>
      <c r="G156" s="735"/>
      <c r="H156" s="735"/>
      <c r="I156" s="735"/>
      <c r="J156" s="736">
        <f>J98+J124</f>
        <v>834972.99999999988</v>
      </c>
      <c r="K156" s="737"/>
      <c r="L156" s="452"/>
    </row>
    <row r="157" spans="1:13">
      <c r="A157" s="725" t="s">
        <v>100</v>
      </c>
      <c r="B157" s="725"/>
      <c r="C157" s="725"/>
      <c r="D157" s="725"/>
      <c r="E157" s="725"/>
      <c r="F157" s="725"/>
      <c r="G157" s="725"/>
      <c r="H157" s="725"/>
      <c r="I157" s="725"/>
      <c r="J157" s="725"/>
      <c r="K157" s="725"/>
      <c r="L157" s="725"/>
    </row>
    <row r="158" spans="1:13">
      <c r="A158" s="726" t="s">
        <v>20</v>
      </c>
      <c r="B158" s="726"/>
      <c r="C158" s="726"/>
      <c r="D158" s="726"/>
      <c r="E158" s="726"/>
      <c r="F158" s="726"/>
      <c r="G158" s="726"/>
      <c r="H158" s="726"/>
      <c r="I158" s="726"/>
      <c r="J158" s="726"/>
      <c r="K158" s="726"/>
      <c r="L158" s="726"/>
    </row>
    <row r="159" spans="1:13">
      <c r="A159" s="787" t="s">
        <v>74</v>
      </c>
      <c r="B159" s="726"/>
      <c r="C159" s="726"/>
      <c r="D159" s="726"/>
      <c r="E159" s="726"/>
      <c r="F159" s="726"/>
      <c r="G159" s="726"/>
      <c r="H159" s="726"/>
      <c r="I159" s="726"/>
      <c r="J159" s="726"/>
      <c r="K159" s="726"/>
      <c r="L159" s="726"/>
    </row>
    <row r="160" spans="1:13" ht="13.8" thickBot="1">
      <c r="A160" s="204"/>
      <c r="B160" s="204"/>
      <c r="C160" s="204"/>
      <c r="D160" s="204"/>
      <c r="E160" s="204"/>
      <c r="F160" s="204"/>
      <c r="G160" s="204"/>
      <c r="H160" s="204"/>
      <c r="I160" s="204"/>
      <c r="J160" s="204"/>
      <c r="K160" s="204"/>
      <c r="L160" s="204" t="s">
        <v>8</v>
      </c>
    </row>
    <row r="161" spans="1:15" ht="14.4" thickBot="1">
      <c r="A161" s="720"/>
      <c r="B161" s="720"/>
      <c r="C161" s="720"/>
      <c r="D161" s="720"/>
      <c r="E161" s="720"/>
      <c r="F161" s="720"/>
      <c r="G161" s="720"/>
      <c r="H161" s="720"/>
      <c r="I161" s="720"/>
      <c r="J161" s="720"/>
      <c r="K161" s="721"/>
      <c r="L161" s="456">
        <f>K163+K164</f>
        <v>252157.99599999996</v>
      </c>
      <c r="N161" s="446">
        <v>252158</v>
      </c>
      <c r="O161" s="401">
        <f>N161-L161</f>
        <v>4.0000000444706529E-3</v>
      </c>
    </row>
    <row r="162" spans="1:15">
      <c r="A162" s="359" t="s">
        <v>169</v>
      </c>
      <c r="B162" s="206"/>
      <c r="C162" s="206"/>
      <c r="D162" s="207"/>
      <c r="E162" s="208"/>
      <c r="F162" s="206"/>
      <c r="G162" s="206"/>
      <c r="H162" s="206"/>
      <c r="I162" s="206"/>
      <c r="J162" s="206"/>
      <c r="K162" s="209"/>
      <c r="L162" s="210"/>
    </row>
    <row r="163" spans="1:15">
      <c r="A163" s="195"/>
      <c r="B163" s="196"/>
      <c r="C163" s="196"/>
      <c r="D163" s="796">
        <f>J156</f>
        <v>834972.99999999988</v>
      </c>
      <c r="E163" s="797"/>
      <c r="F163" s="798"/>
      <c r="G163" s="197" t="s">
        <v>92</v>
      </c>
      <c r="H163" s="198">
        <v>30.2</v>
      </c>
      <c r="I163" s="453" t="s">
        <v>170</v>
      </c>
      <c r="J163" s="454" t="s">
        <v>6</v>
      </c>
      <c r="K163" s="444">
        <f>D163*30.2%-3.85</f>
        <v>252157.99599999996</v>
      </c>
      <c r="L163" s="194"/>
    </row>
    <row r="164" spans="1:15">
      <c r="A164" s="195"/>
      <c r="B164" s="196"/>
      <c r="C164" s="196"/>
      <c r="D164" s="439"/>
      <c r="E164" s="439"/>
      <c r="F164" s="440"/>
      <c r="G164" s="197"/>
      <c r="H164" s="441"/>
      <c r="I164" s="441"/>
      <c r="J164" s="442"/>
      <c r="K164" s="443"/>
      <c r="L164" s="194"/>
    </row>
    <row r="165" spans="1:15" ht="13.8" thickBot="1">
      <c r="A165" s="211"/>
      <c r="B165" s="212"/>
      <c r="C165" s="212"/>
      <c r="D165" s="353"/>
      <c r="E165" s="353"/>
      <c r="F165" s="354"/>
      <c r="G165" s="213"/>
      <c r="H165" s="355"/>
      <c r="I165" s="355"/>
      <c r="J165" s="356"/>
      <c r="K165" s="357"/>
      <c r="L165" s="203"/>
    </row>
    <row r="166" spans="1:15">
      <c r="A166" s="182"/>
      <c r="B166" s="182"/>
      <c r="C166" s="182"/>
      <c r="D166" s="183"/>
      <c r="E166" s="214"/>
      <c r="F166" s="183"/>
      <c r="G166" s="182"/>
      <c r="H166" s="786"/>
      <c r="I166" s="786"/>
      <c r="J166" s="182"/>
      <c r="K166" s="215"/>
      <c r="L166" s="182"/>
    </row>
    <row r="167" spans="1:15">
      <c r="A167" s="182"/>
      <c r="B167" s="182"/>
      <c r="C167" s="182"/>
      <c r="D167" s="182"/>
      <c r="E167" s="183"/>
      <c r="F167" s="183"/>
      <c r="G167" s="182"/>
      <c r="H167" s="216"/>
      <c r="I167" s="216"/>
      <c r="J167" s="182"/>
      <c r="K167" s="184"/>
      <c r="L167" s="182"/>
      <c r="M167" s="166"/>
      <c r="N167" s="166"/>
    </row>
    <row r="168" spans="1:15">
      <c r="A168" s="725"/>
      <c r="B168" s="725"/>
      <c r="C168" s="725"/>
      <c r="D168" s="725"/>
      <c r="E168" s="725"/>
      <c r="F168" s="725"/>
      <c r="G168" s="725"/>
      <c r="H168" s="725"/>
      <c r="I168" s="725"/>
      <c r="J168" s="725"/>
      <c r="K168" s="725"/>
      <c r="L168" s="725"/>
      <c r="M168" s="166"/>
      <c r="N168" s="166"/>
      <c r="O168" s="166"/>
    </row>
    <row r="169" spans="1:15">
      <c r="A169" s="726" t="s">
        <v>101</v>
      </c>
      <c r="B169" s="726"/>
      <c r="C169" s="726"/>
      <c r="D169" s="726"/>
      <c r="E169" s="726"/>
      <c r="F169" s="726"/>
      <c r="G169" s="726"/>
      <c r="H169" s="726"/>
      <c r="I169" s="726"/>
      <c r="J169" s="726"/>
      <c r="K169" s="726"/>
      <c r="L169" s="726"/>
      <c r="M169" s="166"/>
      <c r="N169" s="166"/>
    </row>
    <row r="170" spans="1:15">
      <c r="A170" s="726" t="s">
        <v>26</v>
      </c>
      <c r="B170" s="726"/>
      <c r="C170" s="726"/>
      <c r="D170" s="726"/>
      <c r="E170" s="726"/>
      <c r="F170" s="726"/>
      <c r="G170" s="726"/>
      <c r="H170" s="726"/>
      <c r="I170" s="726"/>
      <c r="J170" s="726"/>
      <c r="K170" s="726"/>
      <c r="L170" s="726"/>
      <c r="M170" s="166"/>
      <c r="N170" s="166"/>
    </row>
    <row r="171" spans="1:15">
      <c r="A171" s="204"/>
      <c r="B171" s="204"/>
      <c r="C171" s="204"/>
      <c r="D171" s="204"/>
      <c r="E171" s="204"/>
      <c r="F171" s="204"/>
      <c r="G171" s="204"/>
      <c r="H171" s="204"/>
      <c r="I171" s="204"/>
      <c r="J171" s="204"/>
      <c r="K171" s="204"/>
      <c r="L171" s="204" t="s">
        <v>74</v>
      </c>
      <c r="M171" s="166"/>
      <c r="N171" s="166"/>
    </row>
    <row r="172" spans="1:15" ht="13.8" thickBot="1">
      <c r="A172" s="204"/>
      <c r="B172" s="204"/>
      <c r="C172" s="204"/>
      <c r="D172" s="204"/>
      <c r="E172" s="204"/>
      <c r="F172" s="204"/>
      <c r="G172" s="204"/>
      <c r="H172" s="204"/>
      <c r="I172" s="204"/>
      <c r="J172" s="204"/>
      <c r="K172" s="204"/>
      <c r="L172" s="204" t="s">
        <v>8</v>
      </c>
      <c r="M172" s="166"/>
      <c r="N172" s="166"/>
    </row>
    <row r="173" spans="1:15" ht="13.8" thickBot="1">
      <c r="A173" s="720"/>
      <c r="B173" s="720"/>
      <c r="C173" s="720"/>
      <c r="D173" s="720"/>
      <c r="E173" s="720"/>
      <c r="F173" s="720"/>
      <c r="G173" s="720"/>
      <c r="H173" s="720"/>
      <c r="I173" s="720"/>
      <c r="J173" s="720"/>
      <c r="K173" s="721"/>
      <c r="L173" s="218">
        <f>I176</f>
        <v>30000</v>
      </c>
      <c r="M173" s="166"/>
      <c r="N173" s="166"/>
    </row>
    <row r="174" spans="1:15">
      <c r="A174" s="465" t="s">
        <v>188</v>
      </c>
      <c r="B174" s="199"/>
      <c r="C174" s="199"/>
      <c r="D174" s="199"/>
      <c r="E174" s="199"/>
      <c r="F174" s="199"/>
      <c r="G174" s="199"/>
      <c r="H174" s="199"/>
      <c r="I174" s="199"/>
      <c r="J174" s="199"/>
      <c r="K174" s="194"/>
      <c r="L174" s="221"/>
      <c r="M174" s="166"/>
      <c r="N174" s="166"/>
    </row>
    <row r="175" spans="1:15">
      <c r="A175" s="465" t="s">
        <v>196</v>
      </c>
      <c r="B175" s="199"/>
      <c r="C175" s="199"/>
      <c r="D175" s="199"/>
      <c r="E175" s="199"/>
      <c r="F175" s="199"/>
      <c r="G175" s="199"/>
      <c r="H175" s="199"/>
      <c r="I175" s="199"/>
      <c r="J175" s="199"/>
      <c r="K175" s="194"/>
      <c r="L175" s="222"/>
      <c r="M175" s="166"/>
      <c r="N175" s="166"/>
    </row>
    <row r="176" spans="1:15">
      <c r="A176" s="200"/>
      <c r="B176" s="199"/>
      <c r="C176" s="199"/>
      <c r="D176" s="220">
        <v>2500</v>
      </c>
      <c r="E176" s="199" t="s">
        <v>76</v>
      </c>
      <c r="F176" s="199" t="s">
        <v>2</v>
      </c>
      <c r="G176" s="220">
        <v>12</v>
      </c>
      <c r="H176" s="199" t="s">
        <v>93</v>
      </c>
      <c r="I176" s="220">
        <v>30000</v>
      </c>
      <c r="J176" s="199"/>
      <c r="K176" s="194"/>
      <c r="L176" s="222"/>
      <c r="M176" s="166"/>
      <c r="N176" s="166"/>
    </row>
    <row r="177" spans="1:14" ht="13.8" thickBot="1">
      <c r="A177" s="201"/>
      <c r="B177" s="202"/>
      <c r="C177" s="202"/>
      <c r="D177" s="202"/>
      <c r="E177" s="202"/>
      <c r="F177" s="202"/>
      <c r="G177" s="202"/>
      <c r="H177" s="202"/>
      <c r="I177" s="202"/>
      <c r="J177" s="202"/>
      <c r="K177" s="203"/>
      <c r="L177" s="223"/>
      <c r="M177" s="166"/>
      <c r="N177" s="166"/>
    </row>
    <row r="178" spans="1:14">
      <c r="A178" s="182"/>
      <c r="B178" s="182"/>
      <c r="C178" s="182"/>
      <c r="D178" s="182"/>
      <c r="E178" s="788"/>
      <c r="F178" s="788"/>
      <c r="G178" s="182"/>
      <c r="H178" s="789"/>
      <c r="I178" s="789"/>
      <c r="J178" s="182"/>
      <c r="K178" s="184"/>
      <c r="L178" s="182"/>
      <c r="M178" s="166"/>
      <c r="N178" s="224" t="s">
        <v>40</v>
      </c>
    </row>
    <row r="179" spans="1:14">
      <c r="A179" s="725" t="s">
        <v>102</v>
      </c>
      <c r="B179" s="725"/>
      <c r="C179" s="725"/>
      <c r="D179" s="725"/>
      <c r="E179" s="725"/>
      <c r="F179" s="725"/>
      <c r="G179" s="725"/>
      <c r="H179" s="725"/>
      <c r="I179" s="725"/>
      <c r="J179" s="725"/>
      <c r="K179" s="725"/>
      <c r="L179" s="725"/>
      <c r="M179" s="166"/>
      <c r="N179" s="166"/>
    </row>
    <row r="180" spans="1:14">
      <c r="A180" s="726" t="s">
        <v>94</v>
      </c>
      <c r="B180" s="726"/>
      <c r="C180" s="726"/>
      <c r="D180" s="726"/>
      <c r="E180" s="726"/>
      <c r="F180" s="726"/>
      <c r="G180" s="726"/>
      <c r="H180" s="726"/>
      <c r="I180" s="726"/>
      <c r="J180" s="726"/>
      <c r="K180" s="726"/>
      <c r="L180" s="726"/>
      <c r="M180" s="166"/>
      <c r="N180" s="166"/>
    </row>
    <row r="181" spans="1:14">
      <c r="A181" s="726" t="s">
        <v>74</v>
      </c>
      <c r="B181" s="726"/>
      <c r="C181" s="726"/>
      <c r="D181" s="726"/>
      <c r="E181" s="726"/>
      <c r="F181" s="726"/>
      <c r="G181" s="726"/>
      <c r="H181" s="726"/>
      <c r="I181" s="726"/>
      <c r="J181" s="726"/>
      <c r="K181" s="726"/>
      <c r="L181" s="726"/>
      <c r="M181" s="166"/>
      <c r="N181" s="166"/>
    </row>
    <row r="182" spans="1:14" ht="13.8" thickBot="1">
      <c r="A182" s="204"/>
      <c r="B182" s="204"/>
      <c r="C182" s="204"/>
      <c r="D182" s="204"/>
      <c r="E182" s="204"/>
      <c r="F182" s="204"/>
      <c r="G182" s="204"/>
      <c r="H182" s="204"/>
      <c r="I182" s="204"/>
      <c r="J182" s="204"/>
      <c r="K182" s="204"/>
      <c r="L182" s="204" t="s">
        <v>8</v>
      </c>
      <c r="M182" s="166"/>
      <c r="N182" s="166"/>
    </row>
    <row r="183" spans="1:14" ht="13.8" thickBot="1">
      <c r="A183" s="720"/>
      <c r="B183" s="720"/>
      <c r="C183" s="720"/>
      <c r="D183" s="720"/>
      <c r="E183" s="720"/>
      <c r="F183" s="720"/>
      <c r="G183" s="720"/>
      <c r="H183" s="720"/>
      <c r="I183" s="720"/>
      <c r="J183" s="720"/>
      <c r="K183" s="721"/>
      <c r="L183" s="218">
        <f>I186+I197+I196+I190+I193</f>
        <v>90800</v>
      </c>
      <c r="M183" s="166"/>
      <c r="N183" s="166"/>
    </row>
    <row r="184" spans="1:14">
      <c r="A184" s="205" t="s">
        <v>95</v>
      </c>
      <c r="B184" s="206"/>
      <c r="C184" s="206"/>
      <c r="D184" s="206"/>
      <c r="E184" s="206"/>
      <c r="F184" s="206"/>
      <c r="G184" s="206"/>
      <c r="H184" s="206"/>
      <c r="I184" s="206"/>
      <c r="J184" s="206"/>
      <c r="K184" s="193"/>
      <c r="L184" s="219"/>
      <c r="M184" s="166"/>
      <c r="N184" s="166"/>
    </row>
    <row r="185" spans="1:14">
      <c r="A185" s="722" t="s">
        <v>172</v>
      </c>
      <c r="B185" s="723"/>
      <c r="C185" s="723"/>
      <c r="D185" s="723"/>
      <c r="E185" s="723"/>
      <c r="F185" s="723"/>
      <c r="G185" s="723"/>
      <c r="H185" s="723"/>
      <c r="I185" s="723"/>
      <c r="J185" s="723"/>
      <c r="K185" s="724"/>
      <c r="L185" s="458"/>
      <c r="M185" s="166"/>
      <c r="N185" s="166"/>
    </row>
    <row r="186" spans="1:14">
      <c r="A186" s="200"/>
      <c r="B186" s="199"/>
      <c r="C186" s="199"/>
      <c r="D186" s="220">
        <v>3400</v>
      </c>
      <c r="E186" s="199" t="s">
        <v>76</v>
      </c>
      <c r="F186" s="199" t="s">
        <v>2</v>
      </c>
      <c r="G186" s="220">
        <v>12</v>
      </c>
      <c r="H186" s="199" t="s">
        <v>93</v>
      </c>
      <c r="I186" s="220">
        <v>40800</v>
      </c>
      <c r="J186" s="199"/>
      <c r="K186" s="194"/>
      <c r="L186" s="221"/>
    </row>
    <row r="187" spans="1:14" ht="13.8" thickBot="1">
      <c r="A187" s="200"/>
      <c r="B187" s="199"/>
      <c r="C187" s="199"/>
      <c r="D187" s="625"/>
      <c r="E187" s="625"/>
      <c r="F187" s="625"/>
      <c r="G187" s="625"/>
      <c r="H187" s="625"/>
      <c r="I187" s="625"/>
      <c r="J187" s="199"/>
      <c r="K187" s="194"/>
      <c r="L187" s="221"/>
    </row>
    <row r="188" spans="1:14">
      <c r="A188" s="359" t="s">
        <v>259</v>
      </c>
      <c r="B188" s="206"/>
      <c r="C188" s="206"/>
      <c r="D188" s="206"/>
      <c r="E188" s="206"/>
      <c r="F188" s="206"/>
      <c r="G188" s="206"/>
      <c r="H188" s="206"/>
      <c r="I188" s="206"/>
      <c r="J188" s="206"/>
      <c r="K188" s="193"/>
      <c r="L188" s="219"/>
      <c r="M188" s="166"/>
      <c r="N188" s="166"/>
    </row>
    <row r="189" spans="1:14">
      <c r="A189" s="722" t="s">
        <v>260</v>
      </c>
      <c r="B189" s="775"/>
      <c r="C189" s="775"/>
      <c r="D189" s="775"/>
      <c r="E189" s="775"/>
      <c r="F189" s="775"/>
      <c r="G189" s="775"/>
      <c r="H189" s="775"/>
      <c r="I189" s="775"/>
      <c r="J189" s="775"/>
      <c r="K189" s="776"/>
      <c r="L189" s="458"/>
      <c r="M189" s="166"/>
      <c r="N189" s="166"/>
    </row>
    <row r="190" spans="1:14">
      <c r="A190" s="200"/>
      <c r="B190" s="199"/>
      <c r="C190" s="199"/>
      <c r="D190" s="625"/>
      <c r="E190" s="625"/>
      <c r="F190" s="625"/>
      <c r="G190" s="625"/>
      <c r="H190" s="625"/>
      <c r="I190" s="220">
        <v>1490</v>
      </c>
      <c r="J190" s="199"/>
      <c r="K190" s="194"/>
      <c r="L190" s="221"/>
    </row>
    <row r="191" spans="1:14">
      <c r="A191" s="200"/>
      <c r="B191" s="199"/>
      <c r="C191" s="199"/>
      <c r="D191" s="625"/>
      <c r="E191" s="625"/>
      <c r="F191" s="625"/>
      <c r="G191" s="625"/>
      <c r="H191" s="625"/>
      <c r="I191" s="625"/>
      <c r="J191" s="199"/>
      <c r="K191" s="194"/>
      <c r="L191" s="222"/>
    </row>
    <row r="192" spans="1:14">
      <c r="A192" s="360" t="s">
        <v>279</v>
      </c>
      <c r="B192" s="199"/>
      <c r="C192" s="199"/>
      <c r="D192" s="625"/>
      <c r="E192" s="625"/>
      <c r="F192" s="625"/>
      <c r="G192" s="625"/>
      <c r="H192" s="625"/>
      <c r="I192" s="625"/>
      <c r="J192" s="199"/>
      <c r="K192" s="194"/>
      <c r="L192" s="222"/>
    </row>
    <row r="193" spans="1:14">
      <c r="A193" s="360" t="s">
        <v>280</v>
      </c>
      <c r="B193" s="199"/>
      <c r="C193" s="199"/>
      <c r="D193" s="625"/>
      <c r="E193" s="625"/>
      <c r="F193" s="625"/>
      <c r="G193" s="625"/>
      <c r="H193" s="625"/>
      <c r="I193" s="220">
        <v>1500</v>
      </c>
      <c r="J193" s="199"/>
      <c r="K193" s="194"/>
      <c r="L193" s="222"/>
    </row>
    <row r="194" spans="1:14">
      <c r="A194" s="200"/>
      <c r="B194" s="199"/>
      <c r="C194" s="199"/>
      <c r="D194" s="625"/>
      <c r="E194" s="625"/>
      <c r="F194" s="625"/>
      <c r="G194" s="625"/>
      <c r="H194" s="625"/>
      <c r="I194" s="625"/>
      <c r="J194" s="199"/>
      <c r="K194" s="194"/>
      <c r="L194" s="222"/>
    </row>
    <row r="195" spans="1:14">
      <c r="A195" s="722" t="s">
        <v>110</v>
      </c>
      <c r="B195" s="723"/>
      <c r="C195" s="723"/>
      <c r="D195" s="723"/>
      <c r="E195" s="199"/>
      <c r="F195" s="199"/>
      <c r="G195" s="199"/>
      <c r="H195" s="199"/>
      <c r="I195" s="199"/>
      <c r="J195" s="199"/>
      <c r="K195" s="194"/>
      <c r="L195" s="222"/>
    </row>
    <row r="196" spans="1:14">
      <c r="A196" s="621" t="s">
        <v>258</v>
      </c>
      <c r="B196" s="622"/>
      <c r="C196" s="622"/>
      <c r="D196" s="622"/>
      <c r="E196" s="622"/>
      <c r="F196" s="622"/>
      <c r="G196" s="622"/>
      <c r="H196" s="622"/>
      <c r="I196" s="624">
        <v>13786.54</v>
      </c>
      <c r="J196" s="622"/>
      <c r="K196" s="623"/>
      <c r="L196" s="458"/>
      <c r="M196" s="166"/>
      <c r="N196" s="166"/>
    </row>
    <row r="197" spans="1:14" ht="13.8" thickBot="1">
      <c r="A197" s="201"/>
      <c r="B197" s="202"/>
      <c r="C197" s="202"/>
      <c r="D197" s="202"/>
      <c r="E197" s="202"/>
      <c r="F197" s="202"/>
      <c r="G197" s="202"/>
      <c r="H197" s="202"/>
      <c r="I197" s="358">
        <v>33223.46</v>
      </c>
      <c r="J197" s="202"/>
      <c r="K197" s="203"/>
      <c r="L197" s="223"/>
    </row>
    <row r="198" spans="1:14">
      <c r="A198" s="225"/>
      <c r="B198" s="225"/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</row>
    <row r="200" spans="1:14">
      <c r="A200" s="777" t="s">
        <v>262</v>
      </c>
      <c r="B200" s="725"/>
      <c r="C200" s="725"/>
      <c r="D200" s="725"/>
      <c r="E200" s="725"/>
      <c r="F200" s="725"/>
      <c r="G200" s="725"/>
      <c r="H200" s="725"/>
      <c r="I200" s="725"/>
      <c r="J200" s="725"/>
      <c r="K200" s="725"/>
      <c r="L200" s="725"/>
      <c r="M200" s="166"/>
      <c r="N200" s="166"/>
    </row>
    <row r="201" spans="1:14">
      <c r="A201" s="787" t="s">
        <v>30</v>
      </c>
      <c r="B201" s="726"/>
      <c r="C201" s="726"/>
      <c r="D201" s="726"/>
      <c r="E201" s="726"/>
      <c r="F201" s="726"/>
      <c r="G201" s="726"/>
      <c r="H201" s="726"/>
      <c r="I201" s="726"/>
      <c r="J201" s="726"/>
      <c r="K201" s="726"/>
      <c r="L201" s="726"/>
      <c r="M201" s="166"/>
      <c r="N201" s="166"/>
    </row>
    <row r="202" spans="1:14">
      <c r="A202" s="726" t="s">
        <v>74</v>
      </c>
      <c r="B202" s="726"/>
      <c r="C202" s="726"/>
      <c r="D202" s="726"/>
      <c r="E202" s="726"/>
      <c r="F202" s="726"/>
      <c r="G202" s="726"/>
      <c r="H202" s="726"/>
      <c r="I202" s="726"/>
      <c r="J202" s="726"/>
      <c r="K202" s="726"/>
      <c r="L202" s="726"/>
      <c r="M202" s="166"/>
      <c r="N202" s="166"/>
    </row>
    <row r="203" spans="1:14" ht="13.8" thickBot="1">
      <c r="A203" s="656"/>
      <c r="B203" s="656"/>
      <c r="C203" s="656"/>
      <c r="D203" s="656"/>
      <c r="E203" s="656"/>
      <c r="F203" s="656"/>
      <c r="G203" s="656"/>
      <c r="H203" s="656"/>
      <c r="I203" s="656"/>
      <c r="J203" s="656"/>
      <c r="K203" s="656"/>
      <c r="L203" s="656" t="s">
        <v>8</v>
      </c>
      <c r="M203" s="166"/>
      <c r="N203" s="166"/>
    </row>
    <row r="204" spans="1:14" ht="13.8" thickBot="1">
      <c r="A204" s="720"/>
      <c r="B204" s="720"/>
      <c r="C204" s="720"/>
      <c r="D204" s="720"/>
      <c r="E204" s="720"/>
      <c r="F204" s="720"/>
      <c r="G204" s="720"/>
      <c r="H204" s="720"/>
      <c r="I204" s="720"/>
      <c r="J204" s="720"/>
      <c r="K204" s="721"/>
      <c r="L204" s="364">
        <f>I205</f>
        <v>5434.55</v>
      </c>
      <c r="M204" s="166"/>
      <c r="N204" s="166"/>
    </row>
    <row r="205" spans="1:14">
      <c r="A205" s="359" t="s">
        <v>263</v>
      </c>
      <c r="B205" s="206"/>
      <c r="C205" s="206"/>
      <c r="D205" s="206"/>
      <c r="E205" s="206"/>
      <c r="F205" s="206"/>
      <c r="G205" s="206"/>
      <c r="H205" s="658"/>
      <c r="I205" s="659">
        <v>5434.55</v>
      </c>
      <c r="J205" s="206"/>
      <c r="K205" s="193"/>
      <c r="L205" s="219"/>
      <c r="M205" s="166"/>
      <c r="N205" s="166"/>
    </row>
    <row r="206" spans="1:14">
      <c r="A206" s="722"/>
      <c r="B206" s="723"/>
      <c r="C206" s="723"/>
      <c r="D206" s="723"/>
      <c r="E206" s="723"/>
      <c r="F206" s="723"/>
      <c r="G206" s="723"/>
      <c r="H206" s="723"/>
      <c r="I206" s="723"/>
      <c r="J206" s="723"/>
      <c r="K206" s="724"/>
      <c r="L206" s="458"/>
      <c r="M206" s="166"/>
      <c r="N206" s="166"/>
    </row>
    <row r="207" spans="1:14">
      <c r="A207" s="200"/>
      <c r="B207" s="199"/>
      <c r="C207" s="199"/>
      <c r="D207" s="199"/>
      <c r="E207" s="199"/>
      <c r="F207" s="199"/>
      <c r="G207" s="199"/>
      <c r="H207" s="199"/>
      <c r="I207" s="199"/>
      <c r="J207" s="199"/>
      <c r="K207" s="194"/>
      <c r="L207" s="221"/>
    </row>
    <row r="208" spans="1:14">
      <c r="A208" s="182"/>
      <c r="B208" s="182"/>
      <c r="C208" s="182"/>
      <c r="D208" s="182"/>
      <c r="E208" s="182"/>
      <c r="F208" s="182"/>
      <c r="G208" s="182"/>
      <c r="H208" s="182"/>
      <c r="I208" s="182"/>
      <c r="J208" s="182"/>
      <c r="K208" s="182"/>
      <c r="L208" s="365"/>
    </row>
    <row r="209" spans="1:14">
      <c r="A209" s="182"/>
      <c r="B209" s="182"/>
      <c r="C209" s="182"/>
      <c r="D209" s="182"/>
      <c r="E209" s="182"/>
      <c r="F209" s="182"/>
      <c r="G209" s="182"/>
      <c r="H209" s="182"/>
      <c r="I209" s="182"/>
      <c r="J209" s="182"/>
      <c r="K209" s="182"/>
      <c r="L209" s="365"/>
    </row>
    <row r="210" spans="1:14">
      <c r="A210" s="777" t="s">
        <v>264</v>
      </c>
      <c r="B210" s="725"/>
      <c r="C210" s="725"/>
      <c r="D210" s="725"/>
      <c r="E210" s="725"/>
      <c r="F210" s="725"/>
      <c r="G210" s="725"/>
      <c r="H210" s="725"/>
      <c r="I210" s="725"/>
      <c r="J210" s="725"/>
      <c r="K210" s="725"/>
      <c r="L210" s="725"/>
      <c r="M210" s="166"/>
      <c r="N210" s="166"/>
    </row>
    <row r="211" spans="1:14">
      <c r="A211" s="787" t="s">
        <v>265</v>
      </c>
      <c r="B211" s="726"/>
      <c r="C211" s="726"/>
      <c r="D211" s="726"/>
      <c r="E211" s="726"/>
      <c r="F211" s="726"/>
      <c r="G211" s="726"/>
      <c r="H211" s="726"/>
      <c r="I211" s="726"/>
      <c r="J211" s="726"/>
      <c r="K211" s="726"/>
      <c r="L211" s="726"/>
      <c r="M211" s="166"/>
      <c r="N211" s="166"/>
    </row>
    <row r="212" spans="1:14">
      <c r="A212" s="726" t="s">
        <v>74</v>
      </c>
      <c r="B212" s="726"/>
      <c r="C212" s="726"/>
      <c r="D212" s="726"/>
      <c r="E212" s="726"/>
      <c r="F212" s="726"/>
      <c r="G212" s="726"/>
      <c r="H212" s="726"/>
      <c r="I212" s="726"/>
      <c r="J212" s="726"/>
      <c r="K212" s="726"/>
      <c r="L212" s="726"/>
      <c r="M212" s="166"/>
      <c r="N212" s="166"/>
    </row>
    <row r="213" spans="1:14" ht="13.8" thickBot="1">
      <c r="A213" s="657"/>
      <c r="B213" s="657"/>
      <c r="C213" s="657"/>
      <c r="D213" s="657"/>
      <c r="E213" s="657"/>
      <c r="F213" s="657"/>
      <c r="G213" s="657"/>
      <c r="H213" s="657"/>
      <c r="I213" s="657"/>
      <c r="J213" s="657"/>
      <c r="K213" s="657"/>
      <c r="L213" s="657" t="s">
        <v>8</v>
      </c>
      <c r="M213" s="166"/>
      <c r="N213" s="166"/>
    </row>
    <row r="214" spans="1:14" ht="13.8" thickBot="1">
      <c r="A214" s="720"/>
      <c r="B214" s="720"/>
      <c r="C214" s="720"/>
      <c r="D214" s="720"/>
      <c r="E214" s="720"/>
      <c r="F214" s="720"/>
      <c r="G214" s="720"/>
      <c r="H214" s="720"/>
      <c r="I214" s="720"/>
      <c r="J214" s="720"/>
      <c r="K214" s="721"/>
      <c r="L214" s="364">
        <f>I215</f>
        <v>48880</v>
      </c>
      <c r="M214" s="166"/>
      <c r="N214" s="166"/>
    </row>
    <row r="215" spans="1:14">
      <c r="A215" s="359" t="s">
        <v>266</v>
      </c>
      <c r="B215" s="206"/>
      <c r="C215" s="206"/>
      <c r="D215" s="206"/>
      <c r="E215" s="206"/>
      <c r="F215" s="206"/>
      <c r="G215" s="206"/>
      <c r="H215" s="658"/>
      <c r="I215" s="659">
        <v>48880</v>
      </c>
      <c r="J215" s="206"/>
      <c r="K215" s="193"/>
      <c r="L215" s="219"/>
      <c r="M215" s="166"/>
      <c r="N215" s="166"/>
    </row>
    <row r="216" spans="1:14">
      <c r="A216" s="722"/>
      <c r="B216" s="723"/>
      <c r="C216" s="723"/>
      <c r="D216" s="723"/>
      <c r="E216" s="723"/>
      <c r="F216" s="723"/>
      <c r="G216" s="723"/>
      <c r="H216" s="723"/>
      <c r="I216" s="723"/>
      <c r="J216" s="723"/>
      <c r="K216" s="724"/>
      <c r="L216" s="458"/>
      <c r="M216" s="166"/>
      <c r="N216" s="166"/>
    </row>
    <row r="217" spans="1:14">
      <c r="A217" s="200"/>
      <c r="B217" s="199"/>
      <c r="C217" s="199"/>
      <c r="D217" s="199"/>
      <c r="E217" s="199"/>
      <c r="F217" s="199"/>
      <c r="G217" s="199"/>
      <c r="H217" s="199"/>
      <c r="I217" s="199"/>
      <c r="J217" s="199"/>
      <c r="K217" s="194"/>
      <c r="L217" s="221"/>
    </row>
    <row r="218" spans="1:14">
      <c r="A218" s="182"/>
      <c r="B218" s="182"/>
      <c r="C218" s="182"/>
      <c r="D218" s="182"/>
      <c r="E218" s="182"/>
      <c r="F218" s="182"/>
      <c r="G218" s="182"/>
      <c r="H218" s="182"/>
      <c r="I218" s="182"/>
      <c r="J218" s="182"/>
      <c r="K218" s="182"/>
      <c r="L218" s="365"/>
    </row>
    <row r="219" spans="1:14">
      <c r="A219" s="182"/>
      <c r="B219" s="182"/>
      <c r="C219" s="182"/>
      <c r="D219" s="182"/>
      <c r="E219" s="182"/>
      <c r="F219" s="182"/>
      <c r="G219" s="182"/>
      <c r="H219" s="182"/>
      <c r="I219" s="182"/>
      <c r="J219" s="182"/>
      <c r="K219" s="182"/>
      <c r="L219" s="365"/>
    </row>
    <row r="220" spans="1:14">
      <c r="A220" s="725" t="s">
        <v>103</v>
      </c>
      <c r="B220" s="725"/>
      <c r="C220" s="725"/>
      <c r="D220" s="725"/>
      <c r="E220" s="725"/>
      <c r="F220" s="725"/>
      <c r="G220" s="725"/>
      <c r="H220" s="725"/>
      <c r="I220" s="725"/>
      <c r="J220" s="725"/>
      <c r="K220" s="725"/>
      <c r="L220" s="725"/>
    </row>
    <row r="221" spans="1:14">
      <c r="A221" s="726" t="s">
        <v>32</v>
      </c>
      <c r="B221" s="726"/>
      <c r="C221" s="726"/>
      <c r="D221" s="726"/>
      <c r="E221" s="726"/>
      <c r="F221" s="726"/>
      <c r="G221" s="726"/>
      <c r="H221" s="726"/>
      <c r="I221" s="726"/>
      <c r="J221" s="726"/>
      <c r="K221" s="726"/>
      <c r="L221" s="726"/>
    </row>
    <row r="222" spans="1:14">
      <c r="A222" s="726" t="s">
        <v>74</v>
      </c>
      <c r="B222" s="726"/>
      <c r="C222" s="726"/>
      <c r="D222" s="726"/>
      <c r="E222" s="726"/>
      <c r="F222" s="726"/>
      <c r="G222" s="726"/>
      <c r="H222" s="726"/>
      <c r="I222" s="726"/>
      <c r="J222" s="726"/>
      <c r="K222" s="726"/>
      <c r="L222" s="726"/>
    </row>
    <row r="223" spans="1:14" ht="13.8" thickBot="1">
      <c r="A223" s="726" t="s">
        <v>8</v>
      </c>
      <c r="B223" s="726"/>
      <c r="C223" s="726"/>
      <c r="D223" s="726"/>
      <c r="E223" s="726"/>
      <c r="F223" s="726"/>
      <c r="G223" s="726"/>
      <c r="H223" s="726"/>
      <c r="I223" s="726"/>
      <c r="J223" s="726"/>
      <c r="K223" s="726"/>
      <c r="L223" s="726"/>
    </row>
    <row r="224" spans="1:14" ht="13.8" thickBot="1">
      <c r="A224" s="720"/>
      <c r="B224" s="720"/>
      <c r="C224" s="720"/>
      <c r="D224" s="720"/>
      <c r="E224" s="720"/>
      <c r="F224" s="720"/>
      <c r="G224" s="720"/>
      <c r="H224" s="720"/>
      <c r="I224" s="720"/>
      <c r="J224" s="720"/>
      <c r="K224" s="721"/>
      <c r="L224" s="364">
        <f>K226+K228+K230</f>
        <v>8436745.7300000004</v>
      </c>
    </row>
    <row r="225" spans="1:15">
      <c r="A225" s="359" t="s">
        <v>139</v>
      </c>
      <c r="B225" s="206"/>
      <c r="C225" s="206"/>
      <c r="D225" s="206"/>
      <c r="E225" s="206"/>
      <c r="F225" s="206"/>
      <c r="G225" s="206"/>
      <c r="H225" s="206"/>
      <c r="I225" s="206"/>
      <c r="J225" s="206"/>
      <c r="K225" s="193"/>
      <c r="L225" s="219"/>
    </row>
    <row r="226" spans="1:15">
      <c r="A226" s="200"/>
      <c r="B226" s="199"/>
      <c r="C226" s="199"/>
      <c r="D226" s="199"/>
      <c r="E226" s="199"/>
      <c r="F226" s="199"/>
      <c r="G226" s="199"/>
      <c r="H226" s="199"/>
      <c r="I226" s="199"/>
      <c r="J226" s="199"/>
      <c r="K226" s="226">
        <v>119794.45</v>
      </c>
      <c r="L226" s="221"/>
    </row>
    <row r="227" spans="1:15">
      <c r="A227" s="360" t="s">
        <v>140</v>
      </c>
      <c r="B227" s="199"/>
      <c r="C227" s="199"/>
      <c r="D227" s="199"/>
      <c r="E227" s="199"/>
      <c r="F227" s="199"/>
      <c r="G227" s="199"/>
      <c r="H227" s="199"/>
      <c r="I227" s="199"/>
      <c r="J227" s="199"/>
      <c r="K227" s="194"/>
      <c r="L227" s="221"/>
    </row>
    <row r="228" spans="1:15">
      <c r="A228" s="200"/>
      <c r="B228" s="199"/>
      <c r="C228" s="199"/>
      <c r="D228" s="199"/>
      <c r="E228" s="199"/>
      <c r="F228" s="199"/>
      <c r="G228" s="199"/>
      <c r="H228" s="199"/>
      <c r="I228" s="199"/>
      <c r="J228" s="199"/>
      <c r="K228" s="217">
        <v>664198.78</v>
      </c>
      <c r="L228" s="222"/>
    </row>
    <row r="229" spans="1:15">
      <c r="A229" s="363" t="s">
        <v>141</v>
      </c>
      <c r="B229" s="361"/>
      <c r="C229" s="361"/>
      <c r="D229" s="361"/>
      <c r="E229" s="361"/>
      <c r="F229" s="361"/>
      <c r="G229" s="361"/>
      <c r="H229" s="361"/>
      <c r="I229" s="361"/>
      <c r="J229" s="361"/>
      <c r="K229" s="362"/>
      <c r="L229" s="222"/>
    </row>
    <row r="230" spans="1:15">
      <c r="A230" s="200"/>
      <c r="B230" s="199"/>
      <c r="C230" s="199"/>
      <c r="D230" s="199"/>
      <c r="E230" s="199"/>
      <c r="F230" s="199"/>
      <c r="G230" s="199"/>
      <c r="H230" s="199"/>
      <c r="I230" s="199"/>
      <c r="J230" s="199"/>
      <c r="K230" s="217">
        <f>L243</f>
        <v>7652752.5</v>
      </c>
      <c r="L230" s="221"/>
    </row>
    <row r="231" spans="1:15" ht="13.8" thickBot="1">
      <c r="A231" s="733"/>
      <c r="B231" s="733"/>
      <c r="C231" s="733"/>
      <c r="D231" s="733"/>
      <c r="E231" s="733"/>
      <c r="F231" s="733"/>
      <c r="G231" s="733"/>
      <c r="H231" s="733"/>
      <c r="I231" s="803"/>
      <c r="J231" s="803"/>
      <c r="K231" s="653"/>
      <c r="L231" s="653"/>
      <c r="M231" s="169"/>
      <c r="N231" s="169"/>
      <c r="O231" s="170"/>
    </row>
    <row r="232" spans="1:15">
      <c r="A232" s="727"/>
      <c r="B232" s="728"/>
      <c r="C232" s="728"/>
      <c r="D232" s="728"/>
      <c r="E232" s="728"/>
      <c r="F232" s="729"/>
      <c r="G232" s="730" t="s">
        <v>33</v>
      </c>
      <c r="H232" s="729"/>
      <c r="I232" s="731" t="s">
        <v>34</v>
      </c>
      <c r="J232" s="732"/>
      <c r="K232" s="171" t="s">
        <v>35</v>
      </c>
      <c r="L232" s="172" t="s">
        <v>36</v>
      </c>
      <c r="M232" s="169"/>
      <c r="N232" s="169"/>
      <c r="O232" s="170"/>
    </row>
    <row r="233" spans="1:15">
      <c r="A233" s="717" t="s">
        <v>117</v>
      </c>
      <c r="B233" s="718"/>
      <c r="C233" s="718"/>
      <c r="D233" s="718"/>
      <c r="E233" s="718"/>
      <c r="F233" s="719"/>
      <c r="G233" s="709">
        <v>70</v>
      </c>
      <c r="H233" s="709"/>
      <c r="I233" s="710">
        <v>70</v>
      </c>
      <c r="J233" s="710"/>
      <c r="K233" s="654">
        <v>246</v>
      </c>
      <c r="L233" s="349">
        <f>G233*I233*K233</f>
        <v>1205400</v>
      </c>
      <c r="M233" s="169"/>
      <c r="N233" s="169"/>
      <c r="O233" s="166"/>
    </row>
    <row r="234" spans="1:15">
      <c r="A234" s="717" t="s">
        <v>124</v>
      </c>
      <c r="B234" s="718"/>
      <c r="C234" s="718"/>
      <c r="D234" s="718"/>
      <c r="E234" s="718"/>
      <c r="F234" s="719"/>
      <c r="G234" s="711">
        <v>332</v>
      </c>
      <c r="H234" s="712"/>
      <c r="I234" s="713">
        <v>75</v>
      </c>
      <c r="J234" s="714"/>
      <c r="K234" s="654">
        <v>246</v>
      </c>
      <c r="L234" s="349">
        <f t="shared" ref="L234" si="10">G234*I234*K234</f>
        <v>6125400</v>
      </c>
      <c r="M234" s="169"/>
      <c r="N234" s="169"/>
      <c r="O234" s="166"/>
    </row>
    <row r="235" spans="1:15">
      <c r="A235" s="717" t="s">
        <v>124</v>
      </c>
      <c r="B235" s="718"/>
      <c r="C235" s="718"/>
      <c r="D235" s="718"/>
      <c r="E235" s="718"/>
      <c r="F235" s="719"/>
      <c r="G235" s="711">
        <v>1</v>
      </c>
      <c r="H235" s="712"/>
      <c r="I235" s="713">
        <v>75</v>
      </c>
      <c r="J235" s="714"/>
      <c r="K235" s="396">
        <v>143.5</v>
      </c>
      <c r="L235" s="349">
        <f>G235*I235*K235</f>
        <v>10762.5</v>
      </c>
      <c r="M235" s="169"/>
      <c r="N235" s="169"/>
      <c r="O235" s="166"/>
    </row>
    <row r="236" spans="1:15">
      <c r="A236" s="717" t="s">
        <v>125</v>
      </c>
      <c r="B236" s="718"/>
      <c r="C236" s="718"/>
      <c r="D236" s="718"/>
      <c r="E236" s="718"/>
      <c r="F236" s="719"/>
      <c r="G236" s="709">
        <v>1</v>
      </c>
      <c r="H236" s="709"/>
      <c r="I236" s="710">
        <v>0</v>
      </c>
      <c r="J236" s="710"/>
      <c r="K236" s="654">
        <v>246</v>
      </c>
      <c r="L236" s="349">
        <f t="shared" ref="L236:L241" si="11">G236*I236*K236</f>
        <v>0</v>
      </c>
      <c r="M236" s="169"/>
      <c r="N236" s="169"/>
      <c r="O236" s="166"/>
    </row>
    <row r="237" spans="1:15">
      <c r="A237" s="717" t="s">
        <v>126</v>
      </c>
      <c r="B237" s="718"/>
      <c r="C237" s="718"/>
      <c r="D237" s="718"/>
      <c r="E237" s="718"/>
      <c r="F237" s="719"/>
      <c r="G237" s="711">
        <v>6</v>
      </c>
      <c r="H237" s="712"/>
      <c r="I237" s="713">
        <v>0</v>
      </c>
      <c r="J237" s="714"/>
      <c r="K237" s="654">
        <v>246</v>
      </c>
      <c r="L237" s="349">
        <f t="shared" si="11"/>
        <v>0</v>
      </c>
      <c r="M237" s="169"/>
      <c r="N237" s="169"/>
      <c r="O237" s="166"/>
    </row>
    <row r="238" spans="1:15">
      <c r="A238" s="706" t="s">
        <v>149</v>
      </c>
      <c r="B238" s="707"/>
      <c r="C238" s="707"/>
      <c r="D238" s="707"/>
      <c r="E238" s="707"/>
      <c r="F238" s="708"/>
      <c r="G238" s="709">
        <v>3</v>
      </c>
      <c r="H238" s="709"/>
      <c r="I238" s="710">
        <v>35</v>
      </c>
      <c r="J238" s="710"/>
      <c r="K238" s="654">
        <v>246</v>
      </c>
      <c r="L238" s="349">
        <f t="shared" si="11"/>
        <v>25830</v>
      </c>
      <c r="M238" s="169"/>
      <c r="N238" s="169"/>
      <c r="O238" s="166"/>
    </row>
    <row r="239" spans="1:15">
      <c r="A239" s="706" t="s">
        <v>128</v>
      </c>
      <c r="B239" s="707"/>
      <c r="C239" s="707"/>
      <c r="D239" s="707"/>
      <c r="E239" s="707"/>
      <c r="F239" s="708"/>
      <c r="G239" s="711">
        <v>11</v>
      </c>
      <c r="H239" s="712"/>
      <c r="I239" s="713">
        <v>37.5</v>
      </c>
      <c r="J239" s="714"/>
      <c r="K239" s="654">
        <v>246</v>
      </c>
      <c r="L239" s="349">
        <f t="shared" si="11"/>
        <v>101475</v>
      </c>
      <c r="M239" s="169"/>
      <c r="N239" s="169"/>
      <c r="O239" s="166"/>
    </row>
    <row r="240" spans="1:15">
      <c r="A240" s="706" t="s">
        <v>127</v>
      </c>
      <c r="B240" s="707"/>
      <c r="C240" s="707"/>
      <c r="D240" s="707"/>
      <c r="E240" s="707"/>
      <c r="F240" s="708"/>
      <c r="G240" s="709">
        <v>1</v>
      </c>
      <c r="H240" s="709"/>
      <c r="I240" s="710">
        <v>35</v>
      </c>
      <c r="J240" s="710"/>
      <c r="K240" s="654">
        <v>246</v>
      </c>
      <c r="L240" s="349">
        <f t="shared" si="11"/>
        <v>8610</v>
      </c>
      <c r="M240" s="169"/>
      <c r="N240" s="169"/>
      <c r="O240" s="170"/>
    </row>
    <row r="241" spans="1:15">
      <c r="A241" s="706" t="s">
        <v>128</v>
      </c>
      <c r="B241" s="707"/>
      <c r="C241" s="707"/>
      <c r="D241" s="707"/>
      <c r="E241" s="707"/>
      <c r="F241" s="708"/>
      <c r="G241" s="711">
        <v>19</v>
      </c>
      <c r="H241" s="712"/>
      <c r="I241" s="713">
        <v>37.5</v>
      </c>
      <c r="J241" s="714"/>
      <c r="K241" s="654">
        <v>246</v>
      </c>
      <c r="L241" s="349">
        <f t="shared" si="11"/>
        <v>175275</v>
      </c>
      <c r="M241" s="169"/>
      <c r="N241" s="169"/>
      <c r="O241" s="170"/>
    </row>
    <row r="242" spans="1:15">
      <c r="A242" s="706"/>
      <c r="B242" s="707"/>
      <c r="C242" s="707"/>
      <c r="D242" s="707"/>
      <c r="E242" s="707"/>
      <c r="F242" s="708"/>
      <c r="G242" s="715"/>
      <c r="H242" s="715"/>
      <c r="I242" s="716"/>
      <c r="J242" s="716"/>
      <c r="K242" s="655"/>
      <c r="L242" s="174"/>
      <c r="M242" s="169"/>
      <c r="N242" s="169"/>
      <c r="O242" s="166"/>
    </row>
    <row r="243" spans="1:15" ht="13.8" thickBot="1">
      <c r="A243" s="701" t="s">
        <v>37</v>
      </c>
      <c r="B243" s="702"/>
      <c r="C243" s="702"/>
      <c r="D243" s="702"/>
      <c r="E243" s="702"/>
      <c r="F243" s="702"/>
      <c r="G243" s="702">
        <f>SUM(G233:H241)</f>
        <v>444</v>
      </c>
      <c r="H243" s="702"/>
      <c r="I243" s="703"/>
      <c r="J243" s="704"/>
      <c r="K243" s="175"/>
      <c r="L243" s="176">
        <f>SUM(L233:L242)</f>
        <v>7652752.5</v>
      </c>
      <c r="M243" s="169"/>
      <c r="N243" s="169"/>
      <c r="O243" s="166"/>
    </row>
    <row r="244" spans="1:15">
      <c r="A244" s="182"/>
      <c r="B244" s="182"/>
      <c r="C244" s="182"/>
      <c r="D244" s="182"/>
      <c r="E244" s="182"/>
      <c r="F244" s="182"/>
      <c r="G244" s="182"/>
      <c r="H244" s="182"/>
      <c r="I244" s="182"/>
      <c r="J244" s="182"/>
      <c r="K244" s="182"/>
      <c r="L244" s="365"/>
    </row>
    <row r="245" spans="1:15">
      <c r="A245" s="182"/>
      <c r="B245" s="182"/>
      <c r="C245" s="182"/>
      <c r="D245" s="182"/>
      <c r="E245" s="182"/>
      <c r="F245" s="182"/>
      <c r="G245" s="182"/>
      <c r="H245" s="182"/>
      <c r="I245" s="182"/>
      <c r="J245" s="182"/>
      <c r="K245" s="182"/>
      <c r="L245" s="365"/>
    </row>
    <row r="246" spans="1:15">
      <c r="A246" s="225"/>
      <c r="B246" s="225"/>
      <c r="C246" s="225"/>
      <c r="D246" s="225"/>
      <c r="E246" s="225"/>
      <c r="F246" s="225"/>
      <c r="G246" s="225"/>
      <c r="H246" s="225"/>
      <c r="I246" s="225"/>
      <c r="J246" s="225"/>
      <c r="K246" s="225"/>
      <c r="L246" s="225"/>
      <c r="M246" s="225"/>
      <c r="N246" s="225"/>
      <c r="O246" s="225"/>
    </row>
    <row r="247" spans="1:15">
      <c r="A247" s="228" t="s">
        <v>96</v>
      </c>
      <c r="B247" s="229"/>
      <c r="C247" s="229"/>
      <c r="D247" s="229"/>
      <c r="E247" s="229"/>
      <c r="F247" s="229"/>
      <c r="G247" s="229"/>
      <c r="H247" s="225"/>
      <c r="I247" s="225"/>
      <c r="J247" s="225"/>
      <c r="K247" s="225"/>
      <c r="L247" s="225"/>
      <c r="M247" s="225"/>
      <c r="N247" s="225"/>
      <c r="O247" s="225"/>
    </row>
    <row r="248" spans="1:15">
      <c r="A248" s="166"/>
      <c r="B248" s="227"/>
      <c r="C248" s="227"/>
      <c r="D248" s="227"/>
      <c r="E248" s="227"/>
      <c r="F248" s="227"/>
      <c r="G248" s="227"/>
      <c r="H248" s="227"/>
      <c r="I248" s="225"/>
      <c r="J248" s="225"/>
      <c r="K248" s="225"/>
      <c r="L248" s="225"/>
      <c r="M248" s="225"/>
      <c r="N248" s="225"/>
      <c r="O248" s="225"/>
    </row>
    <row r="249" spans="1:15">
      <c r="A249" s="366" t="s">
        <v>109</v>
      </c>
      <c r="B249" s="230"/>
      <c r="C249" s="230"/>
      <c r="D249" s="230"/>
      <c r="E249" s="230"/>
      <c r="F249" s="230"/>
      <c r="G249" s="227"/>
      <c r="H249" s="227"/>
      <c r="I249" s="225"/>
      <c r="J249" s="225"/>
      <c r="K249" s="225"/>
      <c r="L249" s="225"/>
      <c r="M249" s="225"/>
      <c r="N249" s="225"/>
      <c r="O249" s="225"/>
    </row>
    <row r="250" spans="1:15">
      <c r="A250" s="229"/>
      <c r="B250" s="705"/>
      <c r="C250" s="705"/>
      <c r="D250" s="705"/>
      <c r="E250" s="705"/>
      <c r="F250" s="227"/>
      <c r="G250" s="227"/>
      <c r="H250" s="227"/>
      <c r="I250" s="225"/>
      <c r="J250" s="225"/>
      <c r="K250" s="225"/>
      <c r="L250" s="225"/>
      <c r="M250" s="225"/>
      <c r="N250" s="225"/>
      <c r="O250" s="225"/>
    </row>
    <row r="251" spans="1:15">
      <c r="A251" s="225"/>
      <c r="B251" s="227"/>
      <c r="C251" s="227"/>
      <c r="D251" s="225"/>
      <c r="E251" s="225"/>
      <c r="F251" s="225"/>
      <c r="G251" s="227"/>
      <c r="H251" s="227"/>
      <c r="I251" s="225"/>
      <c r="J251" s="225"/>
      <c r="K251" s="225"/>
      <c r="L251" s="225"/>
      <c r="M251" s="225"/>
      <c r="N251" s="225"/>
      <c r="O251" s="225"/>
    </row>
  </sheetData>
  <mergeCells count="539">
    <mergeCell ref="I231:J231"/>
    <mergeCell ref="A210:L210"/>
    <mergeCell ref="A211:L211"/>
    <mergeCell ref="A212:L212"/>
    <mergeCell ref="A214:K214"/>
    <mergeCell ref="A216:K216"/>
    <mergeCell ref="D148:E148"/>
    <mergeCell ref="G148:H148"/>
    <mergeCell ref="D149:E149"/>
    <mergeCell ref="G149:H149"/>
    <mergeCell ref="D153:E153"/>
    <mergeCell ref="G153:H153"/>
    <mergeCell ref="D150:E150"/>
    <mergeCell ref="G150:H150"/>
    <mergeCell ref="D151:E151"/>
    <mergeCell ref="G151:H151"/>
    <mergeCell ref="D152:E152"/>
    <mergeCell ref="G152:H152"/>
    <mergeCell ref="A180:L180"/>
    <mergeCell ref="A181:L181"/>
    <mergeCell ref="A183:K183"/>
    <mergeCell ref="A195:D195"/>
    <mergeCell ref="A201:L201"/>
    <mergeCell ref="A202:L202"/>
    <mergeCell ref="G143:H143"/>
    <mergeCell ref="D144:E144"/>
    <mergeCell ref="G144:H144"/>
    <mergeCell ref="D145:E145"/>
    <mergeCell ref="G145:H145"/>
    <mergeCell ref="D146:E146"/>
    <mergeCell ref="G146:H146"/>
    <mergeCell ref="D147:E147"/>
    <mergeCell ref="G147:H147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84:F84"/>
    <mergeCell ref="G84:I84"/>
    <mergeCell ref="D155:E155"/>
    <mergeCell ref="G155:H155"/>
    <mergeCell ref="A154:C154"/>
    <mergeCell ref="D154:E154"/>
    <mergeCell ref="G154:H154"/>
    <mergeCell ref="G111:H111"/>
    <mergeCell ref="G112:H112"/>
    <mergeCell ref="D97:E97"/>
    <mergeCell ref="G97:H97"/>
    <mergeCell ref="G99:H99"/>
    <mergeCell ref="G100:H100"/>
    <mergeCell ref="G101:H101"/>
    <mergeCell ref="G102:H102"/>
    <mergeCell ref="D99:E99"/>
    <mergeCell ref="D100:E100"/>
    <mergeCell ref="D101:E101"/>
    <mergeCell ref="D102:E102"/>
    <mergeCell ref="G105:H105"/>
    <mergeCell ref="G106:H106"/>
    <mergeCell ref="G107:H107"/>
    <mergeCell ref="G108:H108"/>
    <mergeCell ref="G109:H109"/>
    <mergeCell ref="G113:H113"/>
    <mergeCell ref="G114:H114"/>
    <mergeCell ref="J154:K154"/>
    <mergeCell ref="D163:F163"/>
    <mergeCell ref="G103:H103"/>
    <mergeCell ref="D85:F85"/>
    <mergeCell ref="G85:I85"/>
    <mergeCell ref="A157:L157"/>
    <mergeCell ref="A158:L158"/>
    <mergeCell ref="A97:C97"/>
    <mergeCell ref="G110:H110"/>
    <mergeCell ref="G118:H118"/>
    <mergeCell ref="G119:H119"/>
    <mergeCell ref="G120:H120"/>
    <mergeCell ref="G121:H121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83:F83"/>
    <mergeCell ref="G83:I83"/>
    <mergeCell ref="D80:F80"/>
    <mergeCell ref="G80:I80"/>
    <mergeCell ref="A81:C81"/>
    <mergeCell ref="D81:F81"/>
    <mergeCell ref="G81:I81"/>
    <mergeCell ref="A82:C82"/>
    <mergeCell ref="D82:F82"/>
    <mergeCell ref="A80:C80"/>
    <mergeCell ref="D59:F59"/>
    <mergeCell ref="G59:I59"/>
    <mergeCell ref="A60:C60"/>
    <mergeCell ref="D60:F60"/>
    <mergeCell ref="G60:I60"/>
    <mergeCell ref="A58:C58"/>
    <mergeCell ref="G82:I82"/>
    <mergeCell ref="A42:C42"/>
    <mergeCell ref="D42:F42"/>
    <mergeCell ref="G42:I42"/>
    <mergeCell ref="A43:C43"/>
    <mergeCell ref="D43:F43"/>
    <mergeCell ref="G43:I43"/>
    <mergeCell ref="D58:F58"/>
    <mergeCell ref="G58:I58"/>
    <mergeCell ref="A59:C59"/>
    <mergeCell ref="G63:I63"/>
    <mergeCell ref="A64:C64"/>
    <mergeCell ref="D64:F64"/>
    <mergeCell ref="G64:I64"/>
    <mergeCell ref="A61:C61"/>
    <mergeCell ref="D61:F61"/>
    <mergeCell ref="G61:I61"/>
    <mergeCell ref="A62:C62"/>
    <mergeCell ref="D62:F62"/>
    <mergeCell ref="G62:I62"/>
    <mergeCell ref="A27:C27"/>
    <mergeCell ref="A69:C69"/>
    <mergeCell ref="D69:F69"/>
    <mergeCell ref="G69:I69"/>
    <mergeCell ref="A70:C70"/>
    <mergeCell ref="D70:F70"/>
    <mergeCell ref="G70:I70"/>
    <mergeCell ref="A48:C48"/>
    <mergeCell ref="D48:F48"/>
    <mergeCell ref="G48:I48"/>
    <mergeCell ref="A67:C67"/>
    <mergeCell ref="D67:F67"/>
    <mergeCell ref="G67:I67"/>
    <mergeCell ref="G68:I68"/>
    <mergeCell ref="A68:C68"/>
    <mergeCell ref="D68:F68"/>
    <mergeCell ref="A65:C65"/>
    <mergeCell ref="D65:F65"/>
    <mergeCell ref="G65:I65"/>
    <mergeCell ref="A66:C66"/>
    <mergeCell ref="D66:F66"/>
    <mergeCell ref="G66:I66"/>
    <mergeCell ref="A63:C63"/>
    <mergeCell ref="D63:F63"/>
    <mergeCell ref="D73:F73"/>
    <mergeCell ref="G73:I73"/>
    <mergeCell ref="D75:F75"/>
    <mergeCell ref="G75:I75"/>
    <mergeCell ref="A76:C76"/>
    <mergeCell ref="D76:F76"/>
    <mergeCell ref="G76:I76"/>
    <mergeCell ref="A75:C75"/>
    <mergeCell ref="A71:C71"/>
    <mergeCell ref="D71:F71"/>
    <mergeCell ref="G71:I71"/>
    <mergeCell ref="A72:C72"/>
    <mergeCell ref="D72:F72"/>
    <mergeCell ref="G72:I72"/>
    <mergeCell ref="A85:C85"/>
    <mergeCell ref="A104:C104"/>
    <mergeCell ref="A83:C83"/>
    <mergeCell ref="A84:C84"/>
    <mergeCell ref="A124:C124"/>
    <mergeCell ref="A126:C126"/>
    <mergeCell ref="A125:C125"/>
    <mergeCell ref="A123:C123"/>
    <mergeCell ref="A179:L179"/>
    <mergeCell ref="A112:C112"/>
    <mergeCell ref="A114:C114"/>
    <mergeCell ref="A115:C115"/>
    <mergeCell ref="A113:C113"/>
    <mergeCell ref="A153:C153"/>
    <mergeCell ref="A152:C152"/>
    <mergeCell ref="A141:C141"/>
    <mergeCell ref="A139:C139"/>
    <mergeCell ref="A155:C155"/>
    <mergeCell ref="A128:C128"/>
    <mergeCell ref="A127:C127"/>
    <mergeCell ref="A129:C129"/>
    <mergeCell ref="A130:C130"/>
    <mergeCell ref="A131:C131"/>
    <mergeCell ref="A133:C133"/>
    <mergeCell ref="A161:K161"/>
    <mergeCell ref="H166:I166"/>
    <mergeCell ref="A168:L168"/>
    <mergeCell ref="A169:L169"/>
    <mergeCell ref="A185:K185"/>
    <mergeCell ref="A170:L170"/>
    <mergeCell ref="A173:K173"/>
    <mergeCell ref="A159:L159"/>
    <mergeCell ref="E178:F178"/>
    <mergeCell ref="H178:I178"/>
    <mergeCell ref="A189:K189"/>
    <mergeCell ref="A200:L200"/>
    <mergeCell ref="A132:C132"/>
    <mergeCell ref="A134:C134"/>
    <mergeCell ref="A135:C135"/>
    <mergeCell ref="A136:C136"/>
    <mergeCell ref="D45:F45"/>
    <mergeCell ref="G45:I45"/>
    <mergeCell ref="A49:C49"/>
    <mergeCell ref="D49:F49"/>
    <mergeCell ref="G49:I49"/>
    <mergeCell ref="A52:C52"/>
    <mergeCell ref="A91:L91"/>
    <mergeCell ref="A92:L92"/>
    <mergeCell ref="A101:C101"/>
    <mergeCell ref="A47:C47"/>
    <mergeCell ref="D47:F47"/>
    <mergeCell ref="A57:C57"/>
    <mergeCell ref="D57:F57"/>
    <mergeCell ref="G57:I57"/>
    <mergeCell ref="A98:C98"/>
    <mergeCell ref="A99:C99"/>
    <mergeCell ref="A100:C100"/>
    <mergeCell ref="A93:L93"/>
    <mergeCell ref="A96:K96"/>
    <mergeCell ref="D77:F77"/>
    <mergeCell ref="G77:I77"/>
    <mergeCell ref="E86:F86"/>
    <mergeCell ref="A77:C77"/>
    <mergeCell ref="A73:C73"/>
    <mergeCell ref="A39:C39"/>
    <mergeCell ref="D39:F39"/>
    <mergeCell ref="G39:I39"/>
    <mergeCell ref="A78:C78"/>
    <mergeCell ref="D78:F78"/>
    <mergeCell ref="G78:I78"/>
    <mergeCell ref="A44:C44"/>
    <mergeCell ref="D44:F44"/>
    <mergeCell ref="G44:I44"/>
    <mergeCell ref="A45:C45"/>
    <mergeCell ref="A40:C40"/>
    <mergeCell ref="D40:F40"/>
    <mergeCell ref="G40:I40"/>
    <mergeCell ref="A41:C41"/>
    <mergeCell ref="D41:F41"/>
    <mergeCell ref="G41:I41"/>
    <mergeCell ref="D52:F52"/>
    <mergeCell ref="A46:C46"/>
    <mergeCell ref="D46:F46"/>
    <mergeCell ref="G46:I46"/>
    <mergeCell ref="G47:I47"/>
    <mergeCell ref="A53:C53"/>
    <mergeCell ref="D55:F55"/>
    <mergeCell ref="A54:C54"/>
    <mergeCell ref="A36:C36"/>
    <mergeCell ref="D36:F36"/>
    <mergeCell ref="G36:I36"/>
    <mergeCell ref="A37:C37"/>
    <mergeCell ref="D37:F37"/>
    <mergeCell ref="G37:I37"/>
    <mergeCell ref="A38:C38"/>
    <mergeCell ref="D38:F38"/>
    <mergeCell ref="G38:I38"/>
    <mergeCell ref="D51:F51"/>
    <mergeCell ref="G51:I51"/>
    <mergeCell ref="D54:F54"/>
    <mergeCell ref="G54:I54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  <mergeCell ref="A8:F8"/>
    <mergeCell ref="G8:H8"/>
    <mergeCell ref="I8:J8"/>
    <mergeCell ref="A10:F10"/>
    <mergeCell ref="G10:H10"/>
    <mergeCell ref="I10:J10"/>
    <mergeCell ref="A12:F12"/>
    <mergeCell ref="G12:H12"/>
    <mergeCell ref="I12:J12"/>
    <mergeCell ref="A11:F11"/>
    <mergeCell ref="G11:H11"/>
    <mergeCell ref="I11:J11"/>
    <mergeCell ref="G9:H9"/>
    <mergeCell ref="I9:J9"/>
    <mergeCell ref="A9:F9"/>
    <mergeCell ref="A1:L1"/>
    <mergeCell ref="A2:B2"/>
    <mergeCell ref="A4:H4"/>
    <mergeCell ref="A5:L5"/>
    <mergeCell ref="A6:F6"/>
    <mergeCell ref="G6:H6"/>
    <mergeCell ref="I6:J6"/>
    <mergeCell ref="A7:F7"/>
    <mergeCell ref="G7:H7"/>
    <mergeCell ref="I7:J7"/>
    <mergeCell ref="A13:F13"/>
    <mergeCell ref="G13:H13"/>
    <mergeCell ref="G15:H15"/>
    <mergeCell ref="I13:J13"/>
    <mergeCell ref="I15:J15"/>
    <mergeCell ref="A50:C50"/>
    <mergeCell ref="D50:F50"/>
    <mergeCell ref="A19:H19"/>
    <mergeCell ref="A20:B20"/>
    <mergeCell ref="A14:F14"/>
    <mergeCell ref="G14:H14"/>
    <mergeCell ref="I14:J14"/>
    <mergeCell ref="A16:F16"/>
    <mergeCell ref="G16:H16"/>
    <mergeCell ref="I16:J16"/>
    <mergeCell ref="A15:F15"/>
    <mergeCell ref="A17:F17"/>
    <mergeCell ref="G17:H17"/>
    <mergeCell ref="I17:J17"/>
    <mergeCell ref="A25:L25"/>
    <mergeCell ref="A26:C26"/>
    <mergeCell ref="D26:F26"/>
    <mergeCell ref="G26:I26"/>
    <mergeCell ref="E21:F21"/>
    <mergeCell ref="E20:F20"/>
    <mergeCell ref="G20:H20"/>
    <mergeCell ref="G52:I52"/>
    <mergeCell ref="G50:I50"/>
    <mergeCell ref="A21:B21"/>
    <mergeCell ref="C21:D21"/>
    <mergeCell ref="A28:C28"/>
    <mergeCell ref="D28:F28"/>
    <mergeCell ref="G28:I28"/>
    <mergeCell ref="A51:C51"/>
    <mergeCell ref="G21:H21"/>
    <mergeCell ref="C20:D20"/>
    <mergeCell ref="A29:C29"/>
    <mergeCell ref="D29:F29"/>
    <mergeCell ref="G29:I29"/>
    <mergeCell ref="A30:C30"/>
    <mergeCell ref="D30:F30"/>
    <mergeCell ref="G30:I30"/>
    <mergeCell ref="A31:C31"/>
    <mergeCell ref="D31:F31"/>
    <mergeCell ref="G31:I31"/>
    <mergeCell ref="A32:C32"/>
    <mergeCell ref="D32:F32"/>
    <mergeCell ref="G32:I32"/>
    <mergeCell ref="A148:C148"/>
    <mergeCell ref="A56:C56"/>
    <mergeCell ref="D56:F56"/>
    <mergeCell ref="G56:I56"/>
    <mergeCell ref="D103:E103"/>
    <mergeCell ref="G104:H104"/>
    <mergeCell ref="A111:C111"/>
    <mergeCell ref="A110:C110"/>
    <mergeCell ref="G55:I55"/>
    <mergeCell ref="A79:C79"/>
    <mergeCell ref="D79:F79"/>
    <mergeCell ref="G79:I79"/>
    <mergeCell ref="A55:C55"/>
    <mergeCell ref="A102:C102"/>
    <mergeCell ref="A103:C103"/>
    <mergeCell ref="A105:C105"/>
    <mergeCell ref="A106:C106"/>
    <mergeCell ref="A107:C107"/>
    <mergeCell ref="A108:C108"/>
    <mergeCell ref="A109:C109"/>
    <mergeCell ref="D126:E126"/>
    <mergeCell ref="G126:H126"/>
    <mergeCell ref="G122:H122"/>
    <mergeCell ref="G123:H123"/>
    <mergeCell ref="D127:E127"/>
    <mergeCell ref="G127:H127"/>
    <mergeCell ref="G115:H115"/>
    <mergeCell ref="A117:C117"/>
    <mergeCell ref="A118:C118"/>
    <mergeCell ref="A116:C116"/>
    <mergeCell ref="A120:C120"/>
    <mergeCell ref="A122:C122"/>
    <mergeCell ref="A121:C121"/>
    <mergeCell ref="A119:C119"/>
    <mergeCell ref="G116:H116"/>
    <mergeCell ref="G117:H117"/>
    <mergeCell ref="D122:E122"/>
    <mergeCell ref="D140:E140"/>
    <mergeCell ref="G140:H140"/>
    <mergeCell ref="D139:E139"/>
    <mergeCell ref="G139:H139"/>
    <mergeCell ref="D132:E132"/>
    <mergeCell ref="D135:E135"/>
    <mergeCell ref="G132:H132"/>
    <mergeCell ref="D133:E133"/>
    <mergeCell ref="G133:H133"/>
    <mergeCell ref="D134:E134"/>
    <mergeCell ref="G134:H134"/>
    <mergeCell ref="G135:H135"/>
    <mergeCell ref="G136:H136"/>
    <mergeCell ref="D137:E137"/>
    <mergeCell ref="G137:H137"/>
    <mergeCell ref="D138:E138"/>
    <mergeCell ref="A151:C151"/>
    <mergeCell ref="A149:C149"/>
    <mergeCell ref="A150:C150"/>
    <mergeCell ref="J97:K97"/>
    <mergeCell ref="J99:K99"/>
    <mergeCell ref="J100:K100"/>
    <mergeCell ref="J101:K101"/>
    <mergeCell ref="J102:K102"/>
    <mergeCell ref="J103:K103"/>
    <mergeCell ref="J104:K104"/>
    <mergeCell ref="A142:C142"/>
    <mergeCell ref="A143:C143"/>
    <mergeCell ref="D141:E141"/>
    <mergeCell ref="G141:H141"/>
    <mergeCell ref="A147:C147"/>
    <mergeCell ref="A144:C144"/>
    <mergeCell ref="A146:C146"/>
    <mergeCell ref="D142:E142"/>
    <mergeCell ref="G142:H142"/>
    <mergeCell ref="D143:E143"/>
    <mergeCell ref="A137:C137"/>
    <mergeCell ref="D136:E136"/>
    <mergeCell ref="A140:C140"/>
    <mergeCell ref="D131:E131"/>
    <mergeCell ref="A138:C138"/>
    <mergeCell ref="J108:K108"/>
    <mergeCell ref="J107:K107"/>
    <mergeCell ref="J106:K106"/>
    <mergeCell ref="J105:K105"/>
    <mergeCell ref="J113:K113"/>
    <mergeCell ref="J112:K112"/>
    <mergeCell ref="J111:K111"/>
    <mergeCell ref="J110:K110"/>
    <mergeCell ref="J109:K109"/>
    <mergeCell ref="J132:K132"/>
    <mergeCell ref="J133:K133"/>
    <mergeCell ref="J134:K134"/>
    <mergeCell ref="G138:H138"/>
    <mergeCell ref="G131:H131"/>
    <mergeCell ref="D128:E128"/>
    <mergeCell ref="G128:H128"/>
    <mergeCell ref="D129:E129"/>
    <mergeCell ref="G129:H129"/>
    <mergeCell ref="D130:E130"/>
    <mergeCell ref="G130:H130"/>
    <mergeCell ref="D123:E123"/>
    <mergeCell ref="D125:E125"/>
    <mergeCell ref="G125:H125"/>
    <mergeCell ref="J142:K142"/>
    <mergeCell ref="J139:K139"/>
    <mergeCell ref="J140:K140"/>
    <mergeCell ref="J141:K141"/>
    <mergeCell ref="J137:K137"/>
    <mergeCell ref="J114:K114"/>
    <mergeCell ref="J125:K125"/>
    <mergeCell ref="J126:K126"/>
    <mergeCell ref="J127:K127"/>
    <mergeCell ref="J128:K128"/>
    <mergeCell ref="J129:K129"/>
    <mergeCell ref="J121:K121"/>
    <mergeCell ref="J124:K124"/>
    <mergeCell ref="J123:K123"/>
    <mergeCell ref="J120:K120"/>
    <mergeCell ref="J122:K122"/>
    <mergeCell ref="J118:K118"/>
    <mergeCell ref="J119:K119"/>
    <mergeCell ref="J115:K115"/>
    <mergeCell ref="J116:K116"/>
    <mergeCell ref="J117:K117"/>
    <mergeCell ref="A156:I156"/>
    <mergeCell ref="J156:K156"/>
    <mergeCell ref="J98:K98"/>
    <mergeCell ref="A74:C74"/>
    <mergeCell ref="D74:F74"/>
    <mergeCell ref="G74:I74"/>
    <mergeCell ref="A145:C145"/>
    <mergeCell ref="J145:K145"/>
    <mergeCell ref="J136:K136"/>
    <mergeCell ref="J135:K135"/>
    <mergeCell ref="J150:K150"/>
    <mergeCell ref="J152:K152"/>
    <mergeCell ref="J151:K151"/>
    <mergeCell ref="J155:K155"/>
    <mergeCell ref="J153:K153"/>
    <mergeCell ref="J138:K138"/>
    <mergeCell ref="J149:K149"/>
    <mergeCell ref="J146:K146"/>
    <mergeCell ref="J143:K143"/>
    <mergeCell ref="J144:K144"/>
    <mergeCell ref="J147:K147"/>
    <mergeCell ref="J148:K148"/>
    <mergeCell ref="J130:K130"/>
    <mergeCell ref="J131:K131"/>
    <mergeCell ref="A204:K204"/>
    <mergeCell ref="A206:K206"/>
    <mergeCell ref="A220:L220"/>
    <mergeCell ref="A221:L221"/>
    <mergeCell ref="A222:L222"/>
    <mergeCell ref="A223:L223"/>
    <mergeCell ref="A224:K224"/>
    <mergeCell ref="A236:F236"/>
    <mergeCell ref="G236:H236"/>
    <mergeCell ref="I236:J236"/>
    <mergeCell ref="A235:F235"/>
    <mergeCell ref="G235:H235"/>
    <mergeCell ref="I235:J235"/>
    <mergeCell ref="A232:F232"/>
    <mergeCell ref="G232:H232"/>
    <mergeCell ref="I232:J232"/>
    <mergeCell ref="A233:F233"/>
    <mergeCell ref="G233:H233"/>
    <mergeCell ref="I233:J233"/>
    <mergeCell ref="A234:F234"/>
    <mergeCell ref="G234:H234"/>
    <mergeCell ref="I234:J234"/>
    <mergeCell ref="A231:F231"/>
    <mergeCell ref="G231:H231"/>
    <mergeCell ref="A237:F237"/>
    <mergeCell ref="G237:H237"/>
    <mergeCell ref="I237:J237"/>
    <mergeCell ref="A238:F238"/>
    <mergeCell ref="G238:H238"/>
    <mergeCell ref="I238:J238"/>
    <mergeCell ref="A239:F239"/>
    <mergeCell ref="G239:H239"/>
    <mergeCell ref="I239:J239"/>
    <mergeCell ref="A243:F243"/>
    <mergeCell ref="G243:H243"/>
    <mergeCell ref="I243:J243"/>
    <mergeCell ref="B250:E250"/>
    <mergeCell ref="A240:F240"/>
    <mergeCell ref="G240:H240"/>
    <mergeCell ref="I240:J240"/>
    <mergeCell ref="A241:F241"/>
    <mergeCell ref="G241:H241"/>
    <mergeCell ref="I241:J241"/>
    <mergeCell ref="A242:F242"/>
    <mergeCell ref="G242:H242"/>
    <mergeCell ref="I242:J242"/>
  </mergeCells>
  <pageMargins left="0.7" right="0.7" top="0.75" bottom="0.75" header="0.3" footer="0.3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sqref="A1:O1"/>
    </sheetView>
  </sheetViews>
  <sheetFormatPr defaultRowHeight="13.2"/>
  <cols>
    <col min="4" max="4" width="9.109375" customWidth="1"/>
    <col min="6" max="8" width="9.109375" customWidth="1"/>
    <col min="9" max="9" width="5.6640625" customWidth="1"/>
    <col min="10" max="13" width="9.109375" customWidth="1"/>
    <col min="15" max="15" width="9.109375" customWidth="1"/>
  </cols>
  <sheetData>
    <row r="1" spans="1:15" ht="37.5" customHeight="1">
      <c r="A1" s="918" t="s">
        <v>295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18"/>
      <c r="O1" s="918"/>
    </row>
    <row r="2" spans="1: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>
      <c r="A3" s="922" t="s">
        <v>119</v>
      </c>
      <c r="B3" s="922"/>
      <c r="C3" s="922"/>
      <c r="D3" s="922"/>
      <c r="E3" s="922"/>
      <c r="F3" s="922"/>
      <c r="G3" s="922"/>
      <c r="H3" s="922"/>
      <c r="I3" s="922"/>
      <c r="J3" s="922"/>
      <c r="K3" s="922"/>
      <c r="L3" s="922"/>
      <c r="M3" s="922"/>
      <c r="N3" s="922"/>
      <c r="O3" s="922"/>
    </row>
    <row r="4" spans="1:15">
      <c r="A4" s="926" t="s">
        <v>26</v>
      </c>
      <c r="B4" s="926"/>
      <c r="C4" s="926"/>
      <c r="D4" s="926"/>
      <c r="E4" s="926"/>
      <c r="F4" s="926"/>
      <c r="G4" s="926"/>
      <c r="H4" s="926"/>
      <c r="I4" s="926"/>
      <c r="J4" s="926"/>
      <c r="K4" s="926"/>
      <c r="L4" s="926"/>
      <c r="M4" s="926"/>
      <c r="N4" s="926"/>
      <c r="O4" s="926"/>
    </row>
    <row r="5" spans="1:15">
      <c r="A5" s="923" t="s">
        <v>250</v>
      </c>
      <c r="B5" s="923"/>
      <c r="C5" s="923"/>
      <c r="D5" s="923"/>
      <c r="E5" s="923"/>
      <c r="F5" s="923"/>
      <c r="G5" s="923"/>
      <c r="H5" s="923"/>
      <c r="I5" s="923"/>
      <c r="J5" s="923"/>
      <c r="K5" s="923"/>
      <c r="L5" s="923"/>
      <c r="M5" s="923"/>
      <c r="N5" s="923"/>
      <c r="O5" s="923"/>
    </row>
    <row r="6" spans="1:15" ht="13.8" thickBot="1">
      <c r="A6" s="553"/>
      <c r="B6" s="553"/>
      <c r="C6" s="553"/>
      <c r="D6" s="553"/>
      <c r="E6" s="553"/>
      <c r="F6" s="553"/>
      <c r="G6" s="553"/>
      <c r="H6" s="553"/>
      <c r="I6" s="553"/>
      <c r="J6" s="553"/>
      <c r="K6" s="553"/>
      <c r="L6" s="553"/>
      <c r="M6" s="553"/>
      <c r="N6" s="553"/>
      <c r="O6" s="553" t="s">
        <v>8</v>
      </c>
    </row>
    <row r="7" spans="1:15" ht="13.8" thickBot="1">
      <c r="A7" s="553"/>
      <c r="B7" s="553"/>
      <c r="C7" s="553"/>
      <c r="D7" s="553"/>
      <c r="E7" s="553"/>
      <c r="F7" s="553"/>
      <c r="G7" s="553"/>
      <c r="H7" s="553"/>
      <c r="I7" s="553"/>
      <c r="J7" s="553"/>
      <c r="K7" s="553"/>
      <c r="L7" s="553"/>
      <c r="M7" s="553"/>
      <c r="N7" s="553"/>
      <c r="O7" s="337">
        <f>N10+N13</f>
        <v>153500</v>
      </c>
    </row>
    <row r="8" spans="1:15">
      <c r="A8" s="58" t="s">
        <v>120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338"/>
    </row>
    <row r="9" spans="1:15">
      <c r="A9" s="948" t="s">
        <v>121</v>
      </c>
      <c r="B9" s="949"/>
      <c r="C9" s="949"/>
      <c r="D9" s="949"/>
      <c r="E9" s="949"/>
      <c r="F9" s="949"/>
      <c r="G9" s="949"/>
      <c r="H9" s="949"/>
      <c r="I9" s="949"/>
      <c r="J9" s="949"/>
      <c r="K9" s="949"/>
      <c r="L9" s="949"/>
      <c r="M9" s="949"/>
      <c r="N9" s="949"/>
      <c r="O9" s="339"/>
    </row>
    <row r="10" spans="1:15" ht="13.8" thickBot="1">
      <c r="A10" s="340"/>
      <c r="B10" s="341"/>
      <c r="C10" s="342"/>
      <c r="D10" s="341"/>
      <c r="E10" s="343"/>
      <c r="F10" s="343"/>
      <c r="G10" s="344"/>
      <c r="H10" s="344"/>
      <c r="I10" s="344"/>
      <c r="J10" s="344"/>
      <c r="K10" s="344"/>
      <c r="L10" s="344"/>
      <c r="M10" s="344"/>
      <c r="N10" s="345">
        <v>92100</v>
      </c>
      <c r="O10" s="346"/>
    </row>
    <row r="11" spans="1:15">
      <c r="A11" s="347" t="s">
        <v>122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338"/>
    </row>
    <row r="12" spans="1:15">
      <c r="A12" s="946" t="s">
        <v>123</v>
      </c>
      <c r="B12" s="947"/>
      <c r="C12" s="947"/>
      <c r="D12" s="947"/>
      <c r="E12" s="947"/>
      <c r="F12" s="947"/>
      <c r="G12" s="947"/>
      <c r="H12" s="947"/>
      <c r="I12" s="947"/>
      <c r="J12" s="947"/>
      <c r="K12" s="947"/>
      <c r="L12" s="947"/>
      <c r="M12" s="947"/>
      <c r="N12" s="947"/>
      <c r="O12" s="339"/>
    </row>
    <row r="13" spans="1:15" ht="13.8" thickBot="1">
      <c r="A13" s="340"/>
      <c r="B13" s="341"/>
      <c r="C13" s="342"/>
      <c r="D13" s="341"/>
      <c r="E13" s="343"/>
      <c r="F13" s="343"/>
      <c r="G13" s="344"/>
      <c r="H13" s="344"/>
      <c r="I13" s="344"/>
      <c r="J13" s="344"/>
      <c r="K13" s="344"/>
      <c r="L13" s="344"/>
      <c r="M13" s="344"/>
      <c r="N13" s="345">
        <v>61400</v>
      </c>
      <c r="O13" s="346"/>
    </row>
    <row r="14" spans="1:15">
      <c r="A14" s="553"/>
      <c r="B14" s="553"/>
      <c r="C14" s="553"/>
      <c r="D14" s="553"/>
      <c r="E14" s="553"/>
      <c r="F14" s="553"/>
      <c r="G14" s="553"/>
      <c r="H14" s="553"/>
      <c r="I14" s="553"/>
      <c r="J14" s="553"/>
      <c r="K14" s="553"/>
      <c r="L14" s="553"/>
      <c r="M14" s="553"/>
      <c r="N14" s="553"/>
      <c r="O14" s="31"/>
    </row>
    <row r="15" spans="1: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>
      <c r="A16" t="s">
        <v>96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t="s">
        <v>109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mergeCells count="6">
    <mergeCell ref="A12:N12"/>
    <mergeCell ref="A1:O1"/>
    <mergeCell ref="A3:O3"/>
    <mergeCell ref="A4:O4"/>
    <mergeCell ref="A5:O5"/>
    <mergeCell ref="A9:N9"/>
  </mergeCells>
  <pageMargins left="0.7" right="0.7" top="0.75" bottom="0.75" header="0.3" footer="0.3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activeCell="J19" sqref="J19"/>
    </sheetView>
  </sheetViews>
  <sheetFormatPr defaultRowHeight="13.2"/>
  <cols>
    <col min="9" max="9" width="13.44140625" bestFit="1" customWidth="1"/>
    <col min="14" max="14" width="6.109375" customWidth="1"/>
    <col min="15" max="15" width="18.109375" customWidth="1"/>
    <col min="17" max="17" width="13.44140625" bestFit="1" customWidth="1"/>
  </cols>
  <sheetData>
    <row r="1" spans="1:17" ht="15.75" customHeight="1">
      <c r="A1" s="967" t="s">
        <v>292</v>
      </c>
      <c r="B1" s="967"/>
      <c r="C1" s="967"/>
      <c r="D1" s="967"/>
      <c r="E1" s="967"/>
      <c r="F1" s="967"/>
      <c r="G1" s="967"/>
      <c r="H1" s="967"/>
      <c r="I1" s="967"/>
      <c r="J1" s="967"/>
      <c r="K1" s="967"/>
      <c r="L1" s="967"/>
      <c r="M1" s="967"/>
      <c r="N1" s="967"/>
      <c r="O1" s="967"/>
    </row>
    <row r="2" spans="1:17" ht="30.75" customHeight="1">
      <c r="A2" s="967"/>
      <c r="B2" s="967"/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</row>
    <row r="3" spans="1:17" s="70" customFormat="1" ht="13.8">
      <c r="A3" s="814" t="s">
        <v>29</v>
      </c>
      <c r="B3" s="814"/>
      <c r="C3" s="814"/>
      <c r="D3" s="814"/>
      <c r="E3" s="814"/>
      <c r="F3" s="814"/>
      <c r="G3" s="814"/>
      <c r="H3" s="814"/>
      <c r="I3" s="814"/>
      <c r="J3" s="814"/>
      <c r="K3" s="814"/>
      <c r="L3" s="814"/>
      <c r="M3" s="814"/>
      <c r="N3" s="814"/>
      <c r="O3" s="814"/>
    </row>
    <row r="4" spans="1:17" s="70" customFormat="1" ht="13.8">
      <c r="A4" s="804" t="s">
        <v>30</v>
      </c>
      <c r="B4" s="804"/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</row>
    <row r="5" spans="1:17" s="70" customFormat="1" ht="13.8">
      <c r="A5" s="804" t="s">
        <v>252</v>
      </c>
      <c r="B5" s="804"/>
      <c r="C5" s="804"/>
      <c r="D5" s="804"/>
      <c r="E5" s="804"/>
      <c r="F5" s="804"/>
      <c r="G5" s="804"/>
      <c r="H5" s="804"/>
      <c r="I5" s="804"/>
      <c r="J5" s="804"/>
      <c r="K5" s="804"/>
      <c r="L5" s="804"/>
      <c r="M5" s="804"/>
      <c r="N5" s="804"/>
      <c r="O5" s="804"/>
    </row>
    <row r="6" spans="1:17" s="70" customFormat="1" ht="14.4" thickBot="1">
      <c r="A6" s="692"/>
      <c r="B6" s="692"/>
      <c r="C6" s="692"/>
      <c r="D6" s="692"/>
      <c r="E6" s="692"/>
      <c r="F6" s="692"/>
      <c r="G6" s="692"/>
      <c r="H6" s="692"/>
      <c r="I6" s="692"/>
      <c r="J6" s="692"/>
      <c r="K6" s="692"/>
      <c r="L6" s="692"/>
      <c r="M6" s="692"/>
      <c r="N6" s="692"/>
      <c r="O6" s="692" t="s">
        <v>8</v>
      </c>
      <c r="Q6" s="595">
        <f>O7+O15</f>
        <v>27773</v>
      </c>
    </row>
    <row r="7" spans="1:17" s="70" customFormat="1" ht="14.4" thickBot="1">
      <c r="A7" s="809"/>
      <c r="B7" s="809"/>
      <c r="C7" s="809"/>
      <c r="D7" s="809"/>
      <c r="E7" s="809"/>
      <c r="F7" s="809"/>
      <c r="G7" s="809"/>
      <c r="H7" s="809"/>
      <c r="I7" s="809"/>
      <c r="J7" s="809"/>
      <c r="K7" s="809"/>
      <c r="L7" s="809"/>
      <c r="M7" s="809"/>
      <c r="N7" s="809"/>
      <c r="O7" s="693">
        <f>I8+I9+I10+I11+I12+I13</f>
        <v>27773</v>
      </c>
    </row>
    <row r="8" spans="1:17" s="70" customFormat="1" ht="13.8">
      <c r="A8" s="694" t="s">
        <v>297</v>
      </c>
      <c r="B8" s="695"/>
      <c r="C8" s="695"/>
      <c r="D8" s="611"/>
      <c r="E8" s="696"/>
      <c r="F8" s="696"/>
      <c r="G8" s="696"/>
      <c r="H8" s="696"/>
      <c r="I8" s="697">
        <v>8940</v>
      </c>
      <c r="J8" s="696"/>
      <c r="K8" s="696"/>
      <c r="L8" s="696"/>
      <c r="M8" s="696"/>
      <c r="N8" s="696"/>
      <c r="O8" s="984"/>
    </row>
    <row r="9" spans="1:17" s="70" customFormat="1" ht="13.8">
      <c r="A9" s="131" t="s">
        <v>298</v>
      </c>
      <c r="B9" s="597"/>
      <c r="C9" s="597"/>
      <c r="D9" s="109"/>
      <c r="E9" s="598"/>
      <c r="F9" s="598"/>
      <c r="G9" s="598"/>
      <c r="H9" s="598"/>
      <c r="I9" s="599">
        <v>3369</v>
      </c>
      <c r="J9" s="598"/>
      <c r="K9" s="598"/>
      <c r="L9" s="598"/>
      <c r="M9" s="598"/>
      <c r="N9" s="598"/>
      <c r="O9" s="985"/>
    </row>
    <row r="10" spans="1:17" s="70" customFormat="1" ht="13.8">
      <c r="A10" s="987" t="s">
        <v>299</v>
      </c>
      <c r="B10" s="988"/>
      <c r="C10" s="988"/>
      <c r="D10" s="988"/>
      <c r="E10" s="988"/>
      <c r="F10" s="988"/>
      <c r="G10" s="988"/>
      <c r="H10" s="988"/>
      <c r="I10" s="599">
        <v>2324</v>
      </c>
      <c r="J10" s="598"/>
      <c r="K10" s="598"/>
      <c r="L10" s="598"/>
      <c r="M10" s="598"/>
      <c r="N10" s="598"/>
      <c r="O10" s="985"/>
    </row>
    <row r="11" spans="1:17" s="70" customFormat="1" ht="13.8">
      <c r="A11" s="131" t="s">
        <v>300</v>
      </c>
      <c r="B11" s="597"/>
      <c r="C11" s="597"/>
      <c r="D11" s="109"/>
      <c r="E11" s="598"/>
      <c r="F11" s="598"/>
      <c r="G11" s="598"/>
      <c r="H11" s="598"/>
      <c r="I11" s="599">
        <v>3684</v>
      </c>
      <c r="J11" s="598"/>
      <c r="K11" s="598"/>
      <c r="L11" s="598"/>
      <c r="M11" s="598"/>
      <c r="N11" s="598"/>
      <c r="O11" s="985"/>
    </row>
    <row r="12" spans="1:17" s="70" customFormat="1" ht="13.8">
      <c r="A12" s="131" t="s">
        <v>301</v>
      </c>
      <c r="B12" s="597"/>
      <c r="C12" s="597"/>
      <c r="D12" s="109"/>
      <c r="E12" s="598"/>
      <c r="F12" s="598"/>
      <c r="G12" s="598"/>
      <c r="H12" s="598"/>
      <c r="I12" s="599">
        <v>7000</v>
      </c>
      <c r="J12" s="598"/>
      <c r="K12" s="598"/>
      <c r="L12" s="598"/>
      <c r="M12" s="598"/>
      <c r="N12" s="598"/>
      <c r="O12" s="985"/>
    </row>
    <row r="13" spans="1:17" s="70" customFormat="1" ht="14.4" thickBot="1">
      <c r="A13" s="124" t="s">
        <v>302</v>
      </c>
      <c r="B13" s="698"/>
      <c r="C13" s="698"/>
      <c r="D13" s="125"/>
      <c r="E13" s="699"/>
      <c r="F13" s="699"/>
      <c r="G13" s="699"/>
      <c r="H13" s="699"/>
      <c r="I13" s="700">
        <v>2456</v>
      </c>
      <c r="J13" s="699"/>
      <c r="K13" s="699"/>
      <c r="L13" s="699"/>
      <c r="M13" s="699"/>
      <c r="N13" s="699"/>
      <c r="O13" s="986"/>
    </row>
    <row r="14" spans="1:17" s="1" customFormat="1" ht="12.75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</row>
    <row r="15" spans="1:17" s="1" customFormat="1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7" s="60" customFormat="1" ht="12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18" s="60" customFormat="1" ht="12.75" customHeight="1">
      <c r="A17" t="s">
        <v>96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R17" s="62"/>
    </row>
    <row r="18" spans="1:18" s="70" customFormat="1" ht="13.8">
      <c r="A1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8">
      <c r="A19" t="s">
        <v>109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</sheetData>
  <mergeCells count="7">
    <mergeCell ref="O8:O13"/>
    <mergeCell ref="A10:H10"/>
    <mergeCell ref="A1:O2"/>
    <mergeCell ref="A3:O3"/>
    <mergeCell ref="A4:O4"/>
    <mergeCell ref="A5:O5"/>
    <mergeCell ref="A7:N7"/>
  </mergeCells>
  <pageMargins left="0.19685039370078741" right="0" top="0.74803149606299213" bottom="0.74803149606299213" header="0.31496062992125984" footer="0.31496062992125984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selection sqref="A1:O1"/>
    </sheetView>
  </sheetViews>
  <sheetFormatPr defaultRowHeight="13.2"/>
  <cols>
    <col min="4" max="4" width="7" customWidth="1"/>
    <col min="10" max="10" width="3.6640625" customWidth="1"/>
    <col min="12" max="12" width="6.44140625" customWidth="1"/>
    <col min="13" max="13" width="7.109375" customWidth="1"/>
  </cols>
  <sheetData>
    <row r="1" spans="1:20" ht="38.25" customHeight="1">
      <c r="A1" s="918" t="s">
        <v>296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18"/>
      <c r="O1" s="918"/>
    </row>
    <row r="2" spans="1:20" ht="12.75" customHeight="1">
      <c r="A2" s="593"/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Q2" s="69"/>
    </row>
    <row r="3" spans="1:20" s="1" customFormat="1" ht="12.75" customHeight="1">
      <c r="A3" s="922" t="s">
        <v>25</v>
      </c>
      <c r="B3" s="922"/>
      <c r="C3" s="922"/>
      <c r="D3" s="922"/>
      <c r="E3" s="922"/>
      <c r="F3" s="922"/>
      <c r="G3" s="922"/>
      <c r="H3" s="922"/>
      <c r="I3" s="922"/>
      <c r="J3" s="922"/>
      <c r="K3" s="922"/>
      <c r="L3" s="922"/>
      <c r="M3" s="922"/>
      <c r="N3" s="922"/>
      <c r="O3" s="922"/>
    </row>
    <row r="4" spans="1:20" s="1" customFormat="1" ht="12.75" customHeight="1">
      <c r="A4" s="923" t="s">
        <v>26</v>
      </c>
      <c r="B4" s="923"/>
      <c r="C4" s="923"/>
      <c r="D4" s="923"/>
      <c r="E4" s="923"/>
      <c r="F4" s="923"/>
      <c r="G4" s="923"/>
      <c r="H4" s="923"/>
      <c r="I4" s="923"/>
      <c r="J4" s="923"/>
      <c r="K4" s="923"/>
      <c r="L4" s="923"/>
      <c r="M4" s="923"/>
      <c r="N4" s="923"/>
      <c r="O4" s="923"/>
    </row>
    <row r="5" spans="1:20" s="1" customFormat="1" ht="12.75" customHeight="1">
      <c r="A5" s="923" t="s">
        <v>254</v>
      </c>
      <c r="B5" s="923"/>
      <c r="C5" s="923"/>
      <c r="D5" s="923"/>
      <c r="E5" s="923"/>
      <c r="F5" s="923"/>
      <c r="G5" s="923"/>
      <c r="H5" s="923"/>
      <c r="I5" s="923"/>
      <c r="J5" s="923"/>
      <c r="K5" s="923"/>
      <c r="L5" s="923"/>
      <c r="M5" s="923"/>
      <c r="N5" s="923"/>
      <c r="O5" s="923"/>
    </row>
    <row r="6" spans="1:20" s="1" customFormat="1" ht="12.75" customHeight="1" thickBot="1">
      <c r="A6" s="594"/>
      <c r="B6" s="594"/>
      <c r="C6" s="594"/>
      <c r="D6" s="594"/>
      <c r="E6" s="594"/>
      <c r="F6" s="594"/>
      <c r="G6" s="594"/>
      <c r="H6" s="594"/>
      <c r="I6" s="594"/>
      <c r="J6" s="594"/>
      <c r="K6" s="594"/>
      <c r="L6" s="594"/>
      <c r="M6" s="594"/>
      <c r="N6" s="594"/>
      <c r="O6" s="594" t="s">
        <v>8</v>
      </c>
    </row>
    <row r="7" spans="1:20" s="1" customFormat="1" ht="12.75" customHeight="1" thickBot="1">
      <c r="A7" s="594"/>
      <c r="B7" s="594"/>
      <c r="C7" s="594"/>
      <c r="D7" s="594"/>
      <c r="E7" s="594"/>
      <c r="F7" s="594"/>
      <c r="G7" s="594"/>
      <c r="H7" s="594"/>
      <c r="I7" s="594"/>
      <c r="J7" s="594"/>
      <c r="K7" s="594"/>
      <c r="L7" s="594"/>
      <c r="M7" s="594"/>
      <c r="N7" s="594"/>
      <c r="O7" s="337">
        <f>N10</f>
        <v>200000</v>
      </c>
    </row>
    <row r="8" spans="1:20" s="60" customFormat="1" ht="12.75" customHeight="1">
      <c r="A8" s="58" t="s">
        <v>236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338"/>
    </row>
    <row r="9" spans="1:20" s="60" customFormat="1" ht="12.75" customHeight="1">
      <c r="A9" s="989" t="s">
        <v>253</v>
      </c>
      <c r="B9" s="949"/>
      <c r="C9" s="949"/>
      <c r="D9" s="949"/>
      <c r="E9" s="949"/>
      <c r="F9" s="949"/>
      <c r="G9" s="949"/>
      <c r="H9" s="949"/>
      <c r="I9" s="949"/>
      <c r="J9" s="949"/>
      <c r="K9" s="949"/>
      <c r="L9" s="949"/>
      <c r="M9" s="949"/>
      <c r="N9" s="949"/>
      <c r="O9" s="339"/>
      <c r="R9" s="62"/>
    </row>
    <row r="10" spans="1:20" s="60" customFormat="1" ht="12.75" customHeight="1">
      <c r="A10" s="63"/>
      <c r="B10" s="64"/>
      <c r="C10" s="65"/>
      <c r="D10" s="64"/>
      <c r="E10" s="66"/>
      <c r="F10" s="66"/>
      <c r="G10" s="67"/>
      <c r="H10" s="67"/>
      <c r="I10" s="67"/>
      <c r="J10" s="67"/>
      <c r="K10" s="67"/>
      <c r="L10" s="67"/>
      <c r="M10" s="67"/>
      <c r="N10" s="600">
        <v>200000</v>
      </c>
      <c r="O10" s="339"/>
    </row>
    <row r="11" spans="1:20" s="1" customFormat="1" ht="12.75" customHeight="1" thickBot="1">
      <c r="A11" s="927"/>
      <c r="B11" s="928"/>
      <c r="C11" s="928"/>
      <c r="D11" s="928"/>
      <c r="E11" s="928"/>
      <c r="F11" s="928"/>
      <c r="G11" s="928"/>
      <c r="H11" s="928"/>
      <c r="I11" s="928"/>
      <c r="J11" s="928"/>
      <c r="K11" s="928"/>
      <c r="L11" s="928"/>
      <c r="M11" s="928"/>
      <c r="N11" s="20"/>
      <c r="O11" s="542"/>
      <c r="Q11" s="33"/>
      <c r="R11" s="33"/>
      <c r="S11" s="33"/>
      <c r="T11" s="33"/>
    </row>
    <row r="13" spans="1:20" s="1" customFormat="1" ht="12.75" customHeight="1">
      <c r="A13" s="594"/>
      <c r="B13" s="594"/>
      <c r="C13" s="594"/>
      <c r="D13" s="594"/>
      <c r="E13" s="594"/>
      <c r="F13" s="594"/>
      <c r="G13" s="594"/>
      <c r="H13" s="594"/>
      <c r="I13" s="594"/>
      <c r="J13" s="594"/>
      <c r="K13" s="594"/>
      <c r="L13" s="594"/>
      <c r="M13" s="594"/>
      <c r="N13" s="594"/>
      <c r="O13" s="31"/>
      <c r="Q13" s="33"/>
      <c r="R13" s="33"/>
      <c r="S13" s="33"/>
      <c r="T13" s="33"/>
    </row>
    <row r="14" spans="1:20" s="1" customFormat="1" ht="12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20" s="1" customFormat="1" ht="12.75" customHeight="1">
      <c r="A15" t="s">
        <v>96</v>
      </c>
    </row>
    <row r="16" spans="1:20" s="1" customFormat="1" ht="12.75" customHeight="1">
      <c r="A16"/>
    </row>
    <row r="17" spans="1:1" s="1" customFormat="1" ht="12.75" customHeight="1">
      <c r="A17" t="s">
        <v>109</v>
      </c>
    </row>
  </sheetData>
  <mergeCells count="6">
    <mergeCell ref="A11:M11"/>
    <mergeCell ref="A1:O1"/>
    <mergeCell ref="A3:O3"/>
    <mergeCell ref="A4:O4"/>
    <mergeCell ref="A5:O5"/>
    <mergeCell ref="A9:N9"/>
  </mergeCells>
  <pageMargins left="0.7" right="0.7" top="0.75" bottom="0.75" header="0.3" footer="0.3"/>
  <pageSetup paperSize="9" scale="70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>
      <selection activeCell="K16" sqref="K16"/>
    </sheetView>
  </sheetViews>
  <sheetFormatPr defaultRowHeight="13.2"/>
  <cols>
    <col min="15" max="15" width="13.44140625" customWidth="1"/>
  </cols>
  <sheetData>
    <row r="1" spans="1:20" s="70" customFormat="1" ht="41.25" customHeight="1">
      <c r="A1" s="854" t="s">
        <v>287</v>
      </c>
      <c r="B1" s="854"/>
      <c r="C1" s="854"/>
      <c r="D1" s="854"/>
      <c r="E1" s="854"/>
      <c r="F1" s="854"/>
      <c r="G1" s="854"/>
      <c r="H1" s="854"/>
      <c r="I1" s="854"/>
      <c r="J1" s="854"/>
      <c r="K1" s="854"/>
      <c r="L1" s="854"/>
      <c r="M1" s="854"/>
      <c r="N1" s="854"/>
      <c r="O1" s="854"/>
      <c r="R1" s="71"/>
    </row>
    <row r="2" spans="1:20" s="70" customFormat="1" ht="1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20" s="70" customFormat="1" ht="13.8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20" s="70" customFormat="1" ht="13.8">
      <c r="A4" s="814" t="s">
        <v>25</v>
      </c>
      <c r="B4" s="814"/>
      <c r="C4" s="814"/>
      <c r="D4" s="814"/>
      <c r="E4" s="814"/>
      <c r="F4" s="814"/>
      <c r="G4" s="814"/>
      <c r="H4" s="814"/>
      <c r="I4" s="814"/>
      <c r="J4" s="814"/>
      <c r="K4" s="814"/>
      <c r="L4" s="814"/>
      <c r="M4" s="814"/>
      <c r="N4" s="814"/>
      <c r="O4" s="814"/>
    </row>
    <row r="5" spans="1:20" s="70" customFormat="1" ht="13.8">
      <c r="A5" s="804" t="s">
        <v>26</v>
      </c>
      <c r="B5" s="804"/>
      <c r="C5" s="804"/>
      <c r="D5" s="804"/>
      <c r="E5" s="804"/>
      <c r="F5" s="804"/>
      <c r="G5" s="804"/>
      <c r="H5" s="804"/>
      <c r="I5" s="804"/>
      <c r="J5" s="804"/>
      <c r="K5" s="804"/>
      <c r="L5" s="804"/>
      <c r="M5" s="804"/>
      <c r="N5" s="804"/>
      <c r="O5" s="804"/>
    </row>
    <row r="6" spans="1:20" s="70" customFormat="1" ht="13.8">
      <c r="A6" s="804" t="s">
        <v>284</v>
      </c>
      <c r="B6" s="804"/>
      <c r="C6" s="804"/>
      <c r="D6" s="804"/>
      <c r="E6" s="804"/>
      <c r="F6" s="804"/>
      <c r="G6" s="804"/>
      <c r="H6" s="804"/>
      <c r="I6" s="804"/>
      <c r="J6" s="804"/>
      <c r="K6" s="804"/>
      <c r="L6" s="804"/>
      <c r="M6" s="804"/>
      <c r="N6" s="804"/>
      <c r="O6" s="804"/>
    </row>
    <row r="7" spans="1:20" s="70" customFormat="1" ht="15" customHeight="1" thickBot="1">
      <c r="A7" s="689"/>
      <c r="B7" s="689"/>
      <c r="C7" s="689"/>
      <c r="D7" s="689"/>
      <c r="E7" s="689"/>
      <c r="F7" s="689"/>
      <c r="G7" s="689"/>
      <c r="H7" s="689"/>
      <c r="I7" s="689"/>
      <c r="J7" s="689"/>
      <c r="K7" s="689"/>
      <c r="L7" s="689"/>
      <c r="M7" s="689"/>
      <c r="N7" s="689"/>
      <c r="O7" s="689" t="s">
        <v>8</v>
      </c>
    </row>
    <row r="8" spans="1:20" s="70" customFormat="1" ht="15" customHeight="1" thickBot="1">
      <c r="A8" s="689"/>
      <c r="B8" s="689"/>
      <c r="C8" s="689"/>
      <c r="D8" s="689"/>
      <c r="E8" s="689"/>
      <c r="F8" s="689"/>
      <c r="G8" s="689"/>
      <c r="H8" s="689"/>
      <c r="I8" s="689"/>
      <c r="J8" s="689"/>
      <c r="K8" s="689"/>
      <c r="L8" s="689"/>
      <c r="M8" s="689"/>
      <c r="N8" s="689"/>
      <c r="O8" s="690">
        <f>M10</f>
        <v>18000</v>
      </c>
    </row>
    <row r="9" spans="1:20" s="70" customFormat="1" ht="13.8">
      <c r="A9" s="828" t="s">
        <v>285</v>
      </c>
      <c r="B9" s="829"/>
      <c r="C9" s="829"/>
      <c r="D9" s="829"/>
      <c r="E9" s="829"/>
      <c r="F9" s="829"/>
      <c r="G9" s="829"/>
      <c r="H9" s="829"/>
      <c r="I9" s="829"/>
      <c r="J9" s="829"/>
      <c r="K9" s="829"/>
      <c r="L9" s="829"/>
      <c r="M9" s="829"/>
      <c r="N9" s="829"/>
      <c r="O9" s="490"/>
    </row>
    <row r="10" spans="1:20" s="70" customFormat="1" ht="14.4" thickBot="1">
      <c r="A10" s="86"/>
      <c r="B10" s="87"/>
      <c r="C10" s="817"/>
      <c r="D10" s="817"/>
      <c r="E10" s="95"/>
      <c r="F10" s="95"/>
      <c r="G10" s="688"/>
      <c r="H10" s="817"/>
      <c r="I10" s="817"/>
      <c r="J10" s="95"/>
      <c r="K10" s="95"/>
      <c r="L10" s="95"/>
      <c r="M10" s="990">
        <v>18000</v>
      </c>
      <c r="N10" s="991"/>
      <c r="O10" s="665"/>
      <c r="R10" s="97"/>
    </row>
    <row r="15" spans="1:20" s="70" customFormat="1" ht="12.75" customHeight="1">
      <c r="A15" s="149" t="s">
        <v>96</v>
      </c>
      <c r="Q15" s="129"/>
      <c r="R15" s="129"/>
      <c r="S15" s="129"/>
      <c r="T15" s="129"/>
    </row>
    <row r="16" spans="1:20" s="70" customFormat="1" ht="12.75" customHeight="1">
      <c r="A16" s="149"/>
      <c r="Q16" s="129"/>
      <c r="R16" s="129"/>
      <c r="S16" s="129"/>
      <c r="T16" s="129"/>
    </row>
    <row r="17" spans="1:20" s="70" customFormat="1" ht="12.75" customHeight="1">
      <c r="A17" s="149" t="s">
        <v>109</v>
      </c>
      <c r="Q17" s="129"/>
      <c r="R17" s="129"/>
      <c r="S17" s="129"/>
      <c r="T17" s="129"/>
    </row>
    <row r="18" spans="1:20" s="70" customFormat="1" ht="12.75" customHeight="1">
      <c r="Q18" s="129"/>
      <c r="R18" s="129"/>
      <c r="S18" s="129"/>
      <c r="T18" s="129"/>
    </row>
    <row r="19" spans="1:20" s="70" customFormat="1" ht="12.75" customHeight="1">
      <c r="Q19" s="129"/>
      <c r="R19" s="129"/>
      <c r="S19" s="129"/>
      <c r="T19" s="129"/>
    </row>
  </sheetData>
  <mergeCells count="8">
    <mergeCell ref="C10:D10"/>
    <mergeCell ref="H10:I10"/>
    <mergeCell ref="M10:N10"/>
    <mergeCell ref="A1:O1"/>
    <mergeCell ref="A4:O4"/>
    <mergeCell ref="A5:O5"/>
    <mergeCell ref="A6:O6"/>
    <mergeCell ref="A9:N9"/>
  </mergeCells>
  <pageMargins left="0" right="0" top="0.74803149606299213" bottom="0.74803149606299213" header="0.31496062992125984" footer="0.31496062992125984"/>
  <pageSetup paperSize="9" scale="7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T240"/>
  <sheetViews>
    <sheetView topLeftCell="A179" workbookViewId="0">
      <selection activeCell="N205" sqref="N205"/>
    </sheetView>
  </sheetViews>
  <sheetFormatPr defaultColWidth="9.109375" defaultRowHeight="13.8"/>
  <cols>
    <col min="1" max="1" width="22" style="70" customWidth="1"/>
    <col min="2" max="2" width="17.109375" style="70" customWidth="1"/>
    <col min="3" max="3" width="7.6640625" style="70" customWidth="1"/>
    <col min="4" max="4" width="1.5546875" style="70" customWidth="1"/>
    <col min="5" max="5" width="6.109375" style="70" customWidth="1"/>
    <col min="6" max="6" width="4.88671875" style="70" customWidth="1"/>
    <col min="7" max="7" width="2.33203125" style="70" customWidth="1"/>
    <col min="8" max="8" width="11.6640625" style="70" customWidth="1"/>
    <col min="9" max="9" width="8.5546875" style="70" customWidth="1"/>
    <col min="10" max="10" width="1.5546875" style="70" customWidth="1"/>
    <col min="11" max="11" width="9.6640625" style="70" customWidth="1"/>
    <col min="12" max="12" width="5.6640625" style="70" customWidth="1"/>
    <col min="13" max="13" width="1.5546875" style="70" customWidth="1"/>
    <col min="14" max="14" width="24.5546875" style="70" customWidth="1"/>
    <col min="15" max="15" width="15.5546875" style="70" customWidth="1"/>
    <col min="16" max="16" width="0.44140625" style="70" customWidth="1"/>
    <col min="17" max="17" width="13.88671875" style="70" customWidth="1"/>
    <col min="18" max="18" width="18.44140625" style="70" customWidth="1"/>
    <col min="19" max="16384" width="9.109375" style="70"/>
  </cols>
  <sheetData>
    <row r="1" spans="1:18" ht="41.25" customHeight="1">
      <c r="A1" s="854" t="s">
        <v>287</v>
      </c>
      <c r="B1" s="854"/>
      <c r="C1" s="854"/>
      <c r="D1" s="854"/>
      <c r="E1" s="854"/>
      <c r="F1" s="854"/>
      <c r="G1" s="854"/>
      <c r="H1" s="854"/>
      <c r="I1" s="854"/>
      <c r="J1" s="854"/>
      <c r="K1" s="854"/>
      <c r="L1" s="854"/>
      <c r="M1" s="854"/>
      <c r="N1" s="854"/>
      <c r="O1" s="854"/>
      <c r="R1" s="71"/>
    </row>
    <row r="2" spans="1:18" ht="1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8">
      <c r="A3" s="814" t="s">
        <v>65</v>
      </c>
      <c r="B3" s="814"/>
      <c r="C3" s="814"/>
      <c r="D3" s="814"/>
      <c r="E3" s="814"/>
      <c r="F3" s="814"/>
      <c r="G3" s="814"/>
      <c r="H3" s="814"/>
      <c r="I3" s="814"/>
      <c r="J3" s="814"/>
      <c r="K3" s="814"/>
      <c r="L3" s="814"/>
      <c r="M3" s="814"/>
      <c r="N3" s="814"/>
      <c r="O3" s="814"/>
    </row>
    <row r="4" spans="1:18">
      <c r="A4" s="804" t="s">
        <v>18</v>
      </c>
      <c r="B4" s="804"/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R4" s="74">
        <f>O7+O18+O29+O39+O91+O176+O211+O226+O61-0.51</f>
        <v>3965708.6799999997</v>
      </c>
    </row>
    <row r="5" spans="1:18">
      <c r="A5" s="804" t="s">
        <v>142</v>
      </c>
      <c r="B5" s="804"/>
      <c r="C5" s="804"/>
      <c r="D5" s="804"/>
      <c r="E5" s="804"/>
      <c r="F5" s="804"/>
      <c r="G5" s="804"/>
      <c r="H5" s="804"/>
      <c r="I5" s="804"/>
      <c r="J5" s="804"/>
      <c r="K5" s="804"/>
      <c r="L5" s="804"/>
      <c r="M5" s="804"/>
      <c r="N5" s="804"/>
      <c r="O5" s="804"/>
      <c r="R5" s="74"/>
    </row>
    <row r="6" spans="1:18" ht="14.4" thickBo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 t="s">
        <v>8</v>
      </c>
    </row>
    <row r="7" spans="1:18" ht="14.4" thickBot="1">
      <c r="A7" s="837"/>
      <c r="B7" s="837"/>
      <c r="C7" s="837"/>
      <c r="D7" s="837"/>
      <c r="E7" s="837"/>
      <c r="F7" s="837"/>
      <c r="G7" s="837"/>
      <c r="H7" s="837"/>
      <c r="I7" s="837"/>
      <c r="J7" s="837"/>
      <c r="K7" s="837"/>
      <c r="L7" s="837"/>
      <c r="M7" s="837"/>
      <c r="N7" s="838"/>
      <c r="O7" s="390">
        <f>N8</f>
        <v>1874688</v>
      </c>
      <c r="R7" s="74">
        <f>O7+O18+O29+O39+O62+O91+O176+O211+O226</f>
        <v>7043784.1864219997</v>
      </c>
    </row>
    <row r="8" spans="1:18">
      <c r="A8" s="75"/>
      <c r="B8" s="76"/>
      <c r="C8" s="77"/>
      <c r="D8" s="76"/>
      <c r="E8" s="76"/>
      <c r="F8" s="76"/>
      <c r="G8" s="78"/>
      <c r="H8" s="79">
        <v>156224</v>
      </c>
      <c r="I8" s="76" t="s">
        <v>8</v>
      </c>
      <c r="J8" s="76" t="s">
        <v>2</v>
      </c>
      <c r="K8" s="79">
        <v>12</v>
      </c>
      <c r="L8" s="76" t="s">
        <v>3</v>
      </c>
      <c r="M8" s="76" t="s">
        <v>6</v>
      </c>
      <c r="N8" s="150">
        <f>H8*K8</f>
        <v>1874688</v>
      </c>
      <c r="O8" s="80"/>
    </row>
    <row r="9" spans="1:18">
      <c r="A9" s="81"/>
      <c r="B9" s="72"/>
      <c r="C9" s="82"/>
      <c r="D9" s="72"/>
      <c r="E9" s="72"/>
      <c r="F9" s="72"/>
      <c r="G9" s="83"/>
      <c r="H9" s="84"/>
      <c r="I9" s="72"/>
      <c r="J9" s="72"/>
      <c r="K9" s="84"/>
      <c r="L9" s="72"/>
      <c r="M9" s="72"/>
      <c r="N9" s="151"/>
      <c r="O9" s="85"/>
    </row>
    <row r="10" spans="1:18">
      <c r="A10" s="86"/>
      <c r="B10" s="87"/>
      <c r="C10" s="87"/>
      <c r="D10" s="87"/>
      <c r="E10" s="87"/>
      <c r="F10" s="87"/>
      <c r="G10" s="87"/>
      <c r="H10" s="88"/>
      <c r="I10" s="87"/>
      <c r="J10" s="87"/>
      <c r="K10" s="88"/>
      <c r="L10" s="87"/>
      <c r="M10" s="87"/>
      <c r="N10" s="152"/>
      <c r="O10" s="85"/>
    </row>
    <row r="11" spans="1:18" ht="14.4" thickBot="1">
      <c r="A11" s="89"/>
      <c r="B11" s="90"/>
      <c r="C11" s="90"/>
      <c r="D11" s="90"/>
      <c r="E11" s="90"/>
      <c r="F11" s="90"/>
      <c r="G11" s="90"/>
      <c r="H11" s="91"/>
      <c r="I11" s="90"/>
      <c r="J11" s="90"/>
      <c r="K11" s="91"/>
      <c r="L11" s="90"/>
      <c r="M11" s="90"/>
      <c r="N11" s="91"/>
      <c r="O11" s="92"/>
    </row>
    <row r="12" spans="1:18" ht="14.25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8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8">
      <c r="A14" s="814" t="s">
        <v>17</v>
      </c>
      <c r="B14" s="814"/>
      <c r="C14" s="814"/>
      <c r="D14" s="814"/>
      <c r="E14" s="814"/>
      <c r="F14" s="814"/>
      <c r="G14" s="814"/>
      <c r="H14" s="814"/>
      <c r="I14" s="814"/>
      <c r="J14" s="814"/>
      <c r="K14" s="814"/>
      <c r="L14" s="814"/>
      <c r="M14" s="814"/>
      <c r="N14" s="814"/>
      <c r="O14" s="814"/>
    </row>
    <row r="15" spans="1:18">
      <c r="A15" s="804" t="s">
        <v>19</v>
      </c>
      <c r="B15" s="804"/>
      <c r="C15" s="804"/>
      <c r="D15" s="804"/>
      <c r="E15" s="804"/>
      <c r="F15" s="804"/>
      <c r="G15" s="804"/>
      <c r="H15" s="804"/>
      <c r="I15" s="804"/>
      <c r="J15" s="804"/>
      <c r="K15" s="804"/>
      <c r="L15" s="804"/>
      <c r="M15" s="804"/>
      <c r="N15" s="804"/>
      <c r="O15" s="804"/>
    </row>
    <row r="16" spans="1:18">
      <c r="A16" s="804" t="s">
        <v>142</v>
      </c>
      <c r="B16" s="804"/>
      <c r="C16" s="804"/>
      <c r="D16" s="804"/>
      <c r="E16" s="804"/>
      <c r="F16" s="804"/>
      <c r="G16" s="804"/>
      <c r="H16" s="804"/>
      <c r="I16" s="804"/>
      <c r="J16" s="804"/>
      <c r="K16" s="804"/>
      <c r="L16" s="804"/>
      <c r="M16" s="804"/>
      <c r="N16" s="804"/>
      <c r="O16" s="804"/>
    </row>
    <row r="17" spans="1:15" ht="14.4" thickBo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 t="s">
        <v>8</v>
      </c>
    </row>
    <row r="18" spans="1:15" ht="14.4" thickBot="1">
      <c r="A18" s="837"/>
      <c r="B18" s="837"/>
      <c r="C18" s="837"/>
      <c r="D18" s="837"/>
      <c r="E18" s="837"/>
      <c r="F18" s="837"/>
      <c r="G18" s="837"/>
      <c r="H18" s="837"/>
      <c r="I18" s="837"/>
      <c r="J18" s="837"/>
      <c r="K18" s="837"/>
      <c r="L18" s="837"/>
      <c r="M18" s="837"/>
      <c r="N18" s="838"/>
      <c r="O18" s="390">
        <f>N19</f>
        <v>5400</v>
      </c>
    </row>
    <row r="19" spans="1:15">
      <c r="A19" s="75"/>
      <c r="B19" s="76"/>
      <c r="C19" s="77"/>
      <c r="D19" s="76"/>
      <c r="E19" s="79">
        <v>9</v>
      </c>
      <c r="F19" s="76" t="s">
        <v>67</v>
      </c>
      <c r="G19" s="78" t="s">
        <v>2</v>
      </c>
      <c r="H19" s="79">
        <v>50</v>
      </c>
      <c r="I19" s="76" t="s">
        <v>8</v>
      </c>
      <c r="J19" s="76" t="s">
        <v>2</v>
      </c>
      <c r="K19" s="79">
        <v>12</v>
      </c>
      <c r="L19" s="76" t="s">
        <v>3</v>
      </c>
      <c r="M19" s="76" t="s">
        <v>6</v>
      </c>
      <c r="N19" s="150">
        <f>E19*H19*K19</f>
        <v>5400</v>
      </c>
      <c r="O19" s="80"/>
    </row>
    <row r="20" spans="1:15">
      <c r="A20" s="81"/>
      <c r="B20" s="72"/>
      <c r="C20" s="82"/>
      <c r="D20" s="72"/>
      <c r="E20" s="84"/>
      <c r="F20" s="72"/>
      <c r="G20" s="83"/>
      <c r="H20" s="84"/>
      <c r="I20" s="72"/>
      <c r="J20" s="72"/>
      <c r="K20" s="84"/>
      <c r="L20" s="72"/>
      <c r="M20" s="72"/>
      <c r="N20" s="151"/>
      <c r="O20" s="85"/>
    </row>
    <row r="21" spans="1:15">
      <c r="A21" s="86"/>
      <c r="B21" s="87"/>
      <c r="C21" s="87"/>
      <c r="D21" s="87"/>
      <c r="E21" s="88"/>
      <c r="F21" s="87"/>
      <c r="G21" s="87"/>
      <c r="H21" s="88"/>
      <c r="I21" s="87"/>
      <c r="J21" s="87"/>
      <c r="K21" s="88"/>
      <c r="L21" s="87"/>
      <c r="M21" s="87"/>
      <c r="N21" s="152"/>
      <c r="O21" s="85"/>
    </row>
    <row r="22" spans="1:15" ht="14.4" thickBot="1">
      <c r="A22" s="89"/>
      <c r="B22" s="90"/>
      <c r="C22" s="90"/>
      <c r="D22" s="90"/>
      <c r="E22" s="91"/>
      <c r="F22" s="90"/>
      <c r="G22" s="90"/>
      <c r="H22" s="91"/>
      <c r="I22" s="90"/>
      <c r="J22" s="90"/>
      <c r="K22" s="91"/>
      <c r="L22" s="90"/>
      <c r="M22" s="90"/>
      <c r="N22" s="91"/>
      <c r="O22" s="92"/>
    </row>
    <row r="23" spans="1:15" ht="14.25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1:1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5">
      <c r="A25" s="814" t="s">
        <v>66</v>
      </c>
      <c r="B25" s="814"/>
      <c r="C25" s="814"/>
      <c r="D25" s="814"/>
      <c r="E25" s="814"/>
      <c r="F25" s="814"/>
      <c r="G25" s="814"/>
      <c r="H25" s="814"/>
      <c r="I25" s="814"/>
      <c r="J25" s="814"/>
      <c r="K25" s="814"/>
      <c r="L25" s="814"/>
      <c r="M25" s="814"/>
      <c r="N25" s="814"/>
      <c r="O25" s="814"/>
    </row>
    <row r="26" spans="1:15">
      <c r="A26" s="804" t="s">
        <v>20</v>
      </c>
      <c r="B26" s="804"/>
      <c r="C26" s="804"/>
      <c r="D26" s="804"/>
      <c r="E26" s="804"/>
      <c r="F26" s="804"/>
      <c r="G26" s="804"/>
      <c r="H26" s="804"/>
      <c r="I26" s="804"/>
      <c r="J26" s="804"/>
      <c r="K26" s="804"/>
      <c r="L26" s="804"/>
      <c r="M26" s="804"/>
      <c r="N26" s="804"/>
      <c r="O26" s="804"/>
    </row>
    <row r="27" spans="1:15">
      <c r="A27" s="804" t="s">
        <v>142</v>
      </c>
      <c r="B27" s="804"/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</row>
    <row r="28" spans="1:15" ht="14.4" thickBo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 t="s">
        <v>8</v>
      </c>
    </row>
    <row r="29" spans="1:15" ht="14.4" thickBot="1">
      <c r="A29" s="809"/>
      <c r="B29" s="809"/>
      <c r="C29" s="809"/>
      <c r="D29" s="809"/>
      <c r="E29" s="809"/>
      <c r="F29" s="809"/>
      <c r="G29" s="809"/>
      <c r="H29" s="809"/>
      <c r="I29" s="809"/>
      <c r="J29" s="809"/>
      <c r="K29" s="809"/>
      <c r="L29" s="809"/>
      <c r="M29" s="809"/>
      <c r="N29" s="809"/>
      <c r="O29" s="391">
        <v>566156</v>
      </c>
    </row>
    <row r="30" spans="1:15">
      <c r="A30" s="75"/>
      <c r="B30" s="810">
        <v>0.30199999999999999</v>
      </c>
      <c r="C30" s="810"/>
      <c r="D30" s="93" t="s">
        <v>13</v>
      </c>
      <c r="E30" s="811">
        <f>O29</f>
        <v>566156</v>
      </c>
      <c r="F30" s="811"/>
      <c r="G30" s="811"/>
      <c r="H30" s="811"/>
      <c r="I30" s="811"/>
      <c r="J30" s="811"/>
      <c r="K30" s="811"/>
      <c r="L30" s="811"/>
      <c r="M30" s="811"/>
      <c r="N30" s="812"/>
      <c r="O30" s="80"/>
    </row>
    <row r="31" spans="1:15">
      <c r="A31" s="8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85"/>
    </row>
    <row r="32" spans="1:15" ht="14.4" thickBot="1">
      <c r="A32" s="89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2"/>
    </row>
    <row r="33" spans="1:18" ht="14.2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1:18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</row>
    <row r="35" spans="1:18">
      <c r="A35" s="814" t="s">
        <v>21</v>
      </c>
      <c r="B35" s="814"/>
      <c r="C35" s="814"/>
      <c r="D35" s="814"/>
      <c r="E35" s="814"/>
      <c r="F35" s="814"/>
      <c r="G35" s="814"/>
      <c r="H35" s="814"/>
      <c r="I35" s="814"/>
      <c r="J35" s="814"/>
      <c r="K35" s="814"/>
      <c r="L35" s="814"/>
      <c r="M35" s="814"/>
      <c r="N35" s="814"/>
      <c r="O35" s="814"/>
    </row>
    <row r="36" spans="1:18">
      <c r="A36" s="804" t="s">
        <v>22</v>
      </c>
      <c r="B36" s="804"/>
      <c r="C36" s="804"/>
      <c r="D36" s="804"/>
      <c r="E36" s="804"/>
      <c r="F36" s="804"/>
      <c r="G36" s="804"/>
      <c r="H36" s="804"/>
      <c r="I36" s="804"/>
      <c r="J36" s="804"/>
      <c r="K36" s="804"/>
      <c r="L36" s="804"/>
      <c r="M36" s="804"/>
      <c r="N36" s="804"/>
      <c r="O36" s="804"/>
    </row>
    <row r="37" spans="1:18">
      <c r="A37" s="804" t="s">
        <v>142</v>
      </c>
      <c r="B37" s="804"/>
      <c r="C37" s="804"/>
      <c r="D37" s="804"/>
      <c r="E37" s="804"/>
      <c r="F37" s="804"/>
      <c r="G37" s="804"/>
      <c r="H37" s="804"/>
      <c r="I37" s="804"/>
      <c r="J37" s="804"/>
      <c r="K37" s="804"/>
      <c r="L37" s="804"/>
      <c r="M37" s="804"/>
      <c r="N37" s="804"/>
      <c r="O37" s="804"/>
    </row>
    <row r="38" spans="1:18" ht="15" customHeight="1" thickBot="1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 t="s">
        <v>8</v>
      </c>
    </row>
    <row r="39" spans="1:18" ht="15" customHeight="1" thickBo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392">
        <f>N43+N49+N55</f>
        <v>92324.109999999986</v>
      </c>
    </row>
    <row r="40" spans="1:18">
      <c r="A40" s="828" t="s">
        <v>182</v>
      </c>
      <c r="B40" s="829"/>
      <c r="C40" s="829"/>
      <c r="D40" s="829"/>
      <c r="E40" s="829"/>
      <c r="F40" s="829"/>
      <c r="G40" s="829"/>
      <c r="H40" s="829"/>
      <c r="I40" s="829"/>
      <c r="J40" s="829"/>
      <c r="K40" s="829"/>
      <c r="L40" s="829"/>
      <c r="M40" s="829"/>
      <c r="N40" s="829"/>
      <c r="O40" s="490"/>
    </row>
    <row r="41" spans="1:18">
      <c r="A41" s="86"/>
      <c r="B41" s="87"/>
      <c r="C41" s="816">
        <v>1</v>
      </c>
      <c r="D41" s="816"/>
      <c r="E41" s="87" t="s">
        <v>0</v>
      </c>
      <c r="F41" s="87"/>
      <c r="G41" s="94" t="s">
        <v>2</v>
      </c>
      <c r="H41" s="816">
        <v>600.62</v>
      </c>
      <c r="I41" s="816"/>
      <c r="J41" s="95" t="s">
        <v>2</v>
      </c>
      <c r="K41" s="88">
        <v>12</v>
      </c>
      <c r="L41" s="87" t="s">
        <v>3</v>
      </c>
      <c r="M41" s="87" t="s">
        <v>6</v>
      </c>
      <c r="N41" s="153">
        <f>ROUND(C41*H41*K41,2)</f>
        <v>7207.44</v>
      </c>
      <c r="O41" s="493"/>
      <c r="R41" s="97"/>
    </row>
    <row r="42" spans="1:18">
      <c r="A42" s="86"/>
      <c r="B42" s="87"/>
      <c r="C42" s="816">
        <v>1</v>
      </c>
      <c r="D42" s="816"/>
      <c r="E42" s="87" t="s">
        <v>38</v>
      </c>
      <c r="F42" s="87"/>
      <c r="G42" s="94" t="s">
        <v>2</v>
      </c>
      <c r="H42" s="816">
        <v>590</v>
      </c>
      <c r="I42" s="816"/>
      <c r="J42" s="95" t="s">
        <v>2</v>
      </c>
      <c r="K42" s="88">
        <v>12</v>
      </c>
      <c r="L42" s="87" t="s">
        <v>3</v>
      </c>
      <c r="M42" s="87" t="s">
        <v>6</v>
      </c>
      <c r="N42" s="153">
        <f>ROUND(C42*H42*K42,2)</f>
        <v>7080</v>
      </c>
      <c r="O42" s="493"/>
    </row>
    <row r="43" spans="1:18">
      <c r="A43" s="103"/>
      <c r="B43" s="104"/>
      <c r="C43" s="866"/>
      <c r="D43" s="866"/>
      <c r="E43" s="72"/>
      <c r="F43" s="72"/>
      <c r="G43" s="105"/>
      <c r="H43" s="866"/>
      <c r="I43" s="866"/>
      <c r="J43" s="106"/>
      <c r="K43" s="106"/>
      <c r="L43" s="104"/>
      <c r="M43" s="104"/>
      <c r="N43" s="240">
        <f>N41+N42-5.13</f>
        <v>14282.31</v>
      </c>
      <c r="O43" s="493"/>
    </row>
    <row r="44" spans="1:18">
      <c r="A44" s="86" t="s">
        <v>273</v>
      </c>
      <c r="B44" s="87"/>
      <c r="C44" s="112"/>
      <c r="D44" s="112"/>
      <c r="E44" s="87"/>
      <c r="F44" s="87"/>
      <c r="G44" s="94"/>
      <c r="H44" s="817"/>
      <c r="I44" s="817"/>
      <c r="J44" s="95"/>
      <c r="K44" s="95"/>
      <c r="L44" s="87"/>
      <c r="M44" s="87"/>
      <c r="N44" s="96"/>
      <c r="O44" s="493"/>
    </row>
    <row r="45" spans="1:18">
      <c r="A45" s="98"/>
      <c r="B45" s="99"/>
      <c r="C45" s="241">
        <v>2</v>
      </c>
      <c r="D45" s="100"/>
      <c r="E45" s="72" t="s">
        <v>0</v>
      </c>
      <c r="F45" s="72"/>
      <c r="G45" s="101" t="s">
        <v>2</v>
      </c>
      <c r="H45" s="816">
        <v>247.8</v>
      </c>
      <c r="I45" s="816"/>
      <c r="J45" s="102" t="s">
        <v>2</v>
      </c>
      <c r="K45" s="242">
        <v>3</v>
      </c>
      <c r="L45" s="99" t="s">
        <v>16</v>
      </c>
      <c r="M45" s="99" t="s">
        <v>6</v>
      </c>
      <c r="N45" s="164">
        <f>C45*H45*K45</f>
        <v>1486.8000000000002</v>
      </c>
      <c r="O45" s="493"/>
    </row>
    <row r="46" spans="1:18">
      <c r="A46" s="103"/>
      <c r="B46" s="104"/>
      <c r="C46" s="816">
        <v>1</v>
      </c>
      <c r="D46" s="816"/>
      <c r="E46" s="87" t="s">
        <v>38</v>
      </c>
      <c r="F46" s="87"/>
      <c r="G46" s="94" t="s">
        <v>2</v>
      </c>
      <c r="H46" s="816">
        <v>1427.8</v>
      </c>
      <c r="I46" s="816"/>
      <c r="J46" s="95" t="s">
        <v>2</v>
      </c>
      <c r="K46" s="88">
        <v>3</v>
      </c>
      <c r="L46" s="87" t="s">
        <v>16</v>
      </c>
      <c r="M46" s="87" t="s">
        <v>6</v>
      </c>
      <c r="N46" s="153">
        <f>C46*H46*K46</f>
        <v>4283.3999999999996</v>
      </c>
      <c r="O46" s="493"/>
    </row>
    <row r="47" spans="1:18">
      <c r="A47" s="103"/>
      <c r="B47" s="104"/>
      <c r="C47" s="808">
        <v>1</v>
      </c>
      <c r="D47" s="808"/>
      <c r="E47" s="72" t="s">
        <v>38</v>
      </c>
      <c r="F47" s="72"/>
      <c r="G47" s="105" t="s">
        <v>2</v>
      </c>
      <c r="H47" s="808">
        <v>643.1</v>
      </c>
      <c r="I47" s="808"/>
      <c r="J47" s="106" t="s">
        <v>2</v>
      </c>
      <c r="K47" s="157">
        <v>3</v>
      </c>
      <c r="L47" s="104" t="s">
        <v>16</v>
      </c>
      <c r="M47" s="104" t="s">
        <v>6</v>
      </c>
      <c r="N47" s="460">
        <f>C47*H47*K47</f>
        <v>1929.3000000000002</v>
      </c>
      <c r="O47" s="493"/>
    </row>
    <row r="48" spans="1:18">
      <c r="A48" s="103"/>
      <c r="B48" s="104"/>
      <c r="C48" s="808">
        <f>N48/K48/H48</f>
        <v>5997.4679487179474</v>
      </c>
      <c r="D48" s="808"/>
      <c r="E48" s="72" t="s">
        <v>1</v>
      </c>
      <c r="F48" s="72"/>
      <c r="G48" s="105" t="s">
        <v>2</v>
      </c>
      <c r="H48" s="808">
        <v>0.52</v>
      </c>
      <c r="I48" s="808"/>
      <c r="J48" s="106" t="s">
        <v>2</v>
      </c>
      <c r="K48" s="157">
        <v>3</v>
      </c>
      <c r="L48" s="104" t="s">
        <v>16</v>
      </c>
      <c r="M48" s="104" t="s">
        <v>6</v>
      </c>
      <c r="N48" s="243">
        <v>9356.0499999999993</v>
      </c>
      <c r="O48" s="493"/>
    </row>
    <row r="49" spans="1:18">
      <c r="A49" s="861"/>
      <c r="B49" s="862"/>
      <c r="C49" s="862"/>
      <c r="D49" s="862"/>
      <c r="E49" s="862"/>
      <c r="F49" s="862"/>
      <c r="G49" s="862"/>
      <c r="H49" s="862"/>
      <c r="I49" s="862"/>
      <c r="J49" s="862"/>
      <c r="K49" s="862"/>
      <c r="L49" s="862"/>
      <c r="M49" s="87"/>
      <c r="N49" s="461">
        <f>N45+N46+N47+N48</f>
        <v>17055.55</v>
      </c>
      <c r="O49" s="493"/>
    </row>
    <row r="50" spans="1:18">
      <c r="A50" s="86" t="s">
        <v>274</v>
      </c>
      <c r="B50" s="87"/>
      <c r="C50" s="112"/>
      <c r="D50" s="112"/>
      <c r="E50" s="87"/>
      <c r="F50" s="87"/>
      <c r="G50" s="663"/>
      <c r="H50" s="817"/>
      <c r="I50" s="817"/>
      <c r="J50" s="95"/>
      <c r="K50" s="95"/>
      <c r="L50" s="87"/>
      <c r="M50" s="87"/>
      <c r="N50" s="96"/>
      <c r="O50" s="664"/>
    </row>
    <row r="51" spans="1:18">
      <c r="A51" s="98"/>
      <c r="B51" s="99"/>
      <c r="C51" s="241">
        <v>2</v>
      </c>
      <c r="D51" s="241"/>
      <c r="E51" s="72" t="s">
        <v>0</v>
      </c>
      <c r="F51" s="72"/>
      <c r="G51" s="101" t="s">
        <v>2</v>
      </c>
      <c r="H51" s="816">
        <v>247.8</v>
      </c>
      <c r="I51" s="816"/>
      <c r="J51" s="102" t="s">
        <v>2</v>
      </c>
      <c r="K51" s="242">
        <v>9</v>
      </c>
      <c r="L51" s="99" t="s">
        <v>16</v>
      </c>
      <c r="M51" s="99" t="s">
        <v>6</v>
      </c>
      <c r="N51" s="164">
        <f>C51*H51*K51</f>
        <v>4460.4000000000005</v>
      </c>
      <c r="O51" s="664"/>
    </row>
    <row r="52" spans="1:18">
      <c r="A52" s="103"/>
      <c r="B52" s="104"/>
      <c r="C52" s="816">
        <v>1</v>
      </c>
      <c r="D52" s="816"/>
      <c r="E52" s="87" t="s">
        <v>38</v>
      </c>
      <c r="F52" s="87"/>
      <c r="G52" s="663" t="s">
        <v>2</v>
      </c>
      <c r="H52" s="816">
        <v>1713.36</v>
      </c>
      <c r="I52" s="816"/>
      <c r="J52" s="95" t="s">
        <v>2</v>
      </c>
      <c r="K52" s="88">
        <v>9</v>
      </c>
      <c r="L52" s="87" t="s">
        <v>16</v>
      </c>
      <c r="M52" s="87" t="s">
        <v>6</v>
      </c>
      <c r="N52" s="153">
        <f>C52*H52*K52</f>
        <v>15420.24</v>
      </c>
      <c r="O52" s="664"/>
    </row>
    <row r="53" spans="1:18">
      <c r="A53" s="103"/>
      <c r="B53" s="104"/>
      <c r="C53" s="808">
        <v>1</v>
      </c>
      <c r="D53" s="808"/>
      <c r="E53" s="87" t="s">
        <v>38</v>
      </c>
      <c r="F53" s="87"/>
      <c r="G53" s="663" t="s">
        <v>2</v>
      </c>
      <c r="H53" s="808">
        <v>3426.72</v>
      </c>
      <c r="I53" s="808"/>
      <c r="J53" s="106" t="s">
        <v>2</v>
      </c>
      <c r="K53" s="157">
        <v>9</v>
      </c>
      <c r="L53" s="104" t="s">
        <v>16</v>
      </c>
      <c r="M53" s="104" t="s">
        <v>6</v>
      </c>
      <c r="N53" s="243">
        <f>C53*H53*K53</f>
        <v>30840.48</v>
      </c>
      <c r="O53" s="664"/>
    </row>
    <row r="54" spans="1:18">
      <c r="A54" s="103"/>
      <c r="B54" s="104"/>
      <c r="C54" s="877">
        <v>2001</v>
      </c>
      <c r="D54" s="877"/>
      <c r="E54" s="72" t="s">
        <v>1</v>
      </c>
      <c r="F54" s="72"/>
      <c r="G54" s="83" t="s">
        <v>2</v>
      </c>
      <c r="H54" s="808">
        <v>0.56999999999999995</v>
      </c>
      <c r="I54" s="808"/>
      <c r="J54" s="106" t="s">
        <v>2</v>
      </c>
      <c r="K54" s="157">
        <v>9</v>
      </c>
      <c r="L54" s="104" t="s">
        <v>16</v>
      </c>
      <c r="M54" s="104" t="s">
        <v>6</v>
      </c>
      <c r="N54" s="460">
        <f>C54*H54*K54</f>
        <v>10265.129999999999</v>
      </c>
      <c r="O54" s="664"/>
    </row>
    <row r="55" spans="1:18" ht="14.4" thickBot="1">
      <c r="A55" s="861"/>
      <c r="B55" s="862"/>
      <c r="C55" s="862"/>
      <c r="D55" s="862"/>
      <c r="E55" s="862"/>
      <c r="F55" s="862"/>
      <c r="G55" s="862"/>
      <c r="H55" s="862"/>
      <c r="I55" s="862"/>
      <c r="J55" s="862"/>
      <c r="K55" s="862"/>
      <c r="L55" s="862"/>
      <c r="M55" s="87"/>
      <c r="N55" s="461">
        <f>N51+N52+N53+N54</f>
        <v>60986.249999999993</v>
      </c>
      <c r="O55" s="665"/>
    </row>
    <row r="56" spans="1:18" s="370" customFormat="1">
      <c r="A56" s="368"/>
      <c r="B56" s="368"/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9"/>
      <c r="N56" s="369"/>
      <c r="O56" s="369"/>
    </row>
    <row r="57" spans="1:18" s="370" customFormat="1" ht="12.75" customHeight="1">
      <c r="A57" s="841" t="s">
        <v>23</v>
      </c>
      <c r="B57" s="842"/>
      <c r="C57" s="842"/>
      <c r="D57" s="842"/>
      <c r="E57" s="842"/>
      <c r="F57" s="842"/>
      <c r="G57" s="842"/>
      <c r="H57" s="842"/>
      <c r="I57" s="842"/>
      <c r="J57" s="842"/>
      <c r="K57" s="842"/>
      <c r="L57" s="842"/>
      <c r="M57" s="842"/>
      <c r="N57" s="842"/>
      <c r="O57" s="843"/>
    </row>
    <row r="58" spans="1:18" s="370" customFormat="1" ht="12.75" customHeight="1">
      <c r="A58" s="805" t="s">
        <v>24</v>
      </c>
      <c r="B58" s="806"/>
      <c r="C58" s="806"/>
      <c r="D58" s="806"/>
      <c r="E58" s="806"/>
      <c r="F58" s="806"/>
      <c r="G58" s="806"/>
      <c r="H58" s="806"/>
      <c r="I58" s="806"/>
      <c r="J58" s="806"/>
      <c r="K58" s="806"/>
      <c r="L58" s="806"/>
      <c r="M58" s="806"/>
      <c r="N58" s="806"/>
      <c r="O58" s="807"/>
    </row>
    <row r="59" spans="1:18" s="370" customFormat="1" ht="12.75" customHeight="1">
      <c r="A59" s="856" t="s">
        <v>142</v>
      </c>
      <c r="B59" s="856"/>
      <c r="C59" s="856"/>
      <c r="D59" s="856"/>
      <c r="E59" s="856"/>
      <c r="F59" s="856"/>
      <c r="G59" s="856"/>
      <c r="H59" s="856"/>
      <c r="I59" s="856"/>
      <c r="J59" s="856"/>
      <c r="K59" s="856"/>
      <c r="L59" s="856"/>
      <c r="M59" s="856"/>
      <c r="N59" s="856"/>
      <c r="O59" s="857"/>
    </row>
    <row r="60" spans="1:18" s="370" customFormat="1" ht="12.75" customHeight="1">
      <c r="A60" s="662"/>
      <c r="B60" s="662"/>
      <c r="C60" s="662"/>
      <c r="D60" s="662"/>
      <c r="E60" s="662"/>
      <c r="F60" s="662"/>
      <c r="G60" s="662"/>
      <c r="H60" s="662"/>
      <c r="I60" s="662"/>
      <c r="J60" s="662"/>
      <c r="K60" s="662"/>
      <c r="L60" s="662"/>
      <c r="M60" s="662"/>
      <c r="N60" s="662"/>
      <c r="O60" s="371" t="s">
        <v>8</v>
      </c>
    </row>
    <row r="61" spans="1:18" s="370" customFormat="1" ht="12.75" customHeight="1">
      <c r="A61" s="371"/>
      <c r="B61" s="371"/>
      <c r="C61" s="371"/>
      <c r="D61" s="371"/>
      <c r="E61" s="371"/>
      <c r="F61" s="371"/>
      <c r="G61" s="371"/>
      <c r="H61" s="371"/>
      <c r="I61" s="371"/>
      <c r="J61" s="371"/>
      <c r="K61" s="371"/>
      <c r="L61" s="371"/>
      <c r="M61" s="371"/>
      <c r="N61" s="372"/>
      <c r="O61" s="393"/>
      <c r="P61" s="373"/>
    </row>
    <row r="62" spans="1:18" s="370" customFormat="1" ht="12.75" customHeight="1">
      <c r="A62" s="371"/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2"/>
      <c r="O62" s="410">
        <f>O64+O67+O73+O77+O70</f>
        <v>3078074.9964220002</v>
      </c>
      <c r="P62" s="373"/>
    </row>
    <row r="63" spans="1:18" s="375" customFormat="1" ht="12.75" customHeight="1">
      <c r="A63" s="863" t="s">
        <v>4</v>
      </c>
      <c r="B63" s="864"/>
      <c r="C63" s="864"/>
      <c r="D63" s="864"/>
      <c r="E63" s="864"/>
      <c r="F63" s="864"/>
      <c r="G63" s="864"/>
      <c r="H63" s="864"/>
      <c r="I63" s="864"/>
      <c r="J63" s="864"/>
      <c r="K63" s="864"/>
      <c r="L63" s="864"/>
      <c r="M63" s="864"/>
      <c r="N63" s="865"/>
      <c r="O63" s="374"/>
    </row>
    <row r="64" spans="1:18" s="107" customFormat="1" ht="12.75" customHeight="1">
      <c r="A64" s="849" t="s">
        <v>200</v>
      </c>
      <c r="B64" s="850"/>
      <c r="C64" s="850"/>
      <c r="D64" s="850"/>
      <c r="E64" s="850"/>
      <c r="F64" s="850"/>
      <c r="G64" s="850"/>
      <c r="H64" s="850"/>
      <c r="I64" s="850"/>
      <c r="J64" s="850"/>
      <c r="K64" s="850"/>
      <c r="L64" s="850"/>
      <c r="M64" s="850"/>
      <c r="N64" s="850"/>
      <c r="O64" s="386">
        <f>N65+N66</f>
        <v>1552751.23</v>
      </c>
      <c r="Q64" s="108"/>
      <c r="R64" s="108"/>
    </row>
    <row r="65" spans="1:15" s="107" customFormat="1" ht="12.75" customHeight="1">
      <c r="A65" s="376" t="s">
        <v>58</v>
      </c>
      <c r="B65" s="109" t="s">
        <v>153</v>
      </c>
      <c r="C65" s="816">
        <v>1482.5</v>
      </c>
      <c r="D65" s="816"/>
      <c r="E65" s="106" t="s">
        <v>8</v>
      </c>
      <c r="F65" s="106"/>
      <c r="G65" s="106" t="s">
        <v>2</v>
      </c>
      <c r="H65" s="411">
        <v>850.05600000000004</v>
      </c>
      <c r="I65" s="106" t="s">
        <v>5</v>
      </c>
      <c r="J65" s="106" t="s">
        <v>2</v>
      </c>
      <c r="K65" s="377"/>
      <c r="L65" s="106"/>
      <c r="M65" s="106" t="s">
        <v>6</v>
      </c>
      <c r="N65" s="110">
        <f>ROUND(C65*H65,2)-0.16</f>
        <v>1260207.8600000001</v>
      </c>
      <c r="O65" s="111"/>
    </row>
    <row r="66" spans="1:15" s="107" customFormat="1" ht="12.75" customHeight="1">
      <c r="A66" s="376" t="s">
        <v>58</v>
      </c>
      <c r="B66" s="109" t="s">
        <v>154</v>
      </c>
      <c r="C66" s="816">
        <v>1581.82</v>
      </c>
      <c r="D66" s="816"/>
      <c r="E66" s="106" t="s">
        <v>8</v>
      </c>
      <c r="F66" s="106"/>
      <c r="G66" s="106" t="s">
        <v>2</v>
      </c>
      <c r="H66" s="411">
        <v>184.941</v>
      </c>
      <c r="I66" s="106" t="s">
        <v>5</v>
      </c>
      <c r="J66" s="106" t="s">
        <v>2</v>
      </c>
      <c r="K66" s="377"/>
      <c r="L66" s="106"/>
      <c r="M66" s="106" t="s">
        <v>6</v>
      </c>
      <c r="N66" s="110">
        <f>ROUND(C66*H66,2)</f>
        <v>292543.37</v>
      </c>
      <c r="O66" s="111"/>
    </row>
    <row r="67" spans="1:15" s="107" customFormat="1" ht="12.75" customHeight="1">
      <c r="A67" s="849" t="s">
        <v>202</v>
      </c>
      <c r="B67" s="850"/>
      <c r="C67" s="850"/>
      <c r="D67" s="850"/>
      <c r="E67" s="850"/>
      <c r="F67" s="850"/>
      <c r="G67" s="850"/>
      <c r="H67" s="850"/>
      <c r="I67" s="850"/>
      <c r="J67" s="850"/>
      <c r="K67" s="850"/>
      <c r="L67" s="850"/>
      <c r="M67" s="850"/>
      <c r="N67" s="850"/>
      <c r="O67" s="386">
        <f>N68+N69</f>
        <v>55388.61</v>
      </c>
    </row>
    <row r="68" spans="1:15" s="107" customFormat="1" ht="12.75" customHeight="1">
      <c r="A68" s="376" t="s">
        <v>59</v>
      </c>
      <c r="B68" s="109" t="s">
        <v>153</v>
      </c>
      <c r="C68" s="816">
        <v>21.17</v>
      </c>
      <c r="D68" s="816"/>
      <c r="E68" s="106" t="s">
        <v>8</v>
      </c>
      <c r="F68" s="106"/>
      <c r="G68" s="106" t="s">
        <v>2</v>
      </c>
      <c r="H68" s="411">
        <v>1618.77</v>
      </c>
      <c r="I68" s="106" t="s">
        <v>45</v>
      </c>
      <c r="J68" s="106" t="s">
        <v>2</v>
      </c>
      <c r="K68" s="377"/>
      <c r="L68" s="106"/>
      <c r="M68" s="106" t="s">
        <v>6</v>
      </c>
      <c r="N68" s="110">
        <f>ROUND(C68*H68,2)-0.01</f>
        <v>34269.35</v>
      </c>
      <c r="O68" s="111"/>
    </row>
    <row r="69" spans="1:15" s="107" customFormat="1" ht="12.75" customHeight="1">
      <c r="A69" s="376" t="s">
        <v>59</v>
      </c>
      <c r="B69" s="112" t="s">
        <v>154</v>
      </c>
      <c r="C69" s="816">
        <v>23.71</v>
      </c>
      <c r="D69" s="816"/>
      <c r="E69" s="95" t="s">
        <v>8</v>
      </c>
      <c r="F69" s="95"/>
      <c r="G69" s="95" t="s">
        <v>2</v>
      </c>
      <c r="H69" s="387">
        <v>890.73</v>
      </c>
      <c r="I69" s="95" t="s">
        <v>45</v>
      </c>
      <c r="J69" s="95" t="s">
        <v>2</v>
      </c>
      <c r="K69" s="378"/>
      <c r="L69" s="95"/>
      <c r="M69" s="95" t="s">
        <v>6</v>
      </c>
      <c r="N69" s="388">
        <f>ROUND(C69*H69,2)+0.05</f>
        <v>21119.26</v>
      </c>
      <c r="O69" s="111"/>
    </row>
    <row r="70" spans="1:15" s="107" customFormat="1" ht="41.25" customHeight="1">
      <c r="A70" s="419" t="s">
        <v>155</v>
      </c>
      <c r="B70" s="414" t="s">
        <v>156</v>
      </c>
      <c r="C70" s="415">
        <v>1482.5</v>
      </c>
      <c r="D70" s="415"/>
      <c r="E70" s="82" t="s">
        <v>8</v>
      </c>
      <c r="F70" s="82"/>
      <c r="G70" s="82" t="s">
        <v>2</v>
      </c>
      <c r="H70" s="416">
        <v>114.027</v>
      </c>
      <c r="I70" s="82"/>
      <c r="J70" s="82"/>
      <c r="K70" s="417"/>
      <c r="L70" s="82"/>
      <c r="M70" s="82" t="s">
        <v>6</v>
      </c>
      <c r="N70" s="418">
        <f>C70*H70</f>
        <v>169045.0275</v>
      </c>
      <c r="O70" s="422">
        <f>N70+N71</f>
        <v>263432.22690000001</v>
      </c>
    </row>
    <row r="71" spans="1:15" s="107" customFormat="1" ht="41.25" customHeight="1">
      <c r="A71" s="419" t="s">
        <v>155</v>
      </c>
      <c r="B71" s="414" t="s">
        <v>154</v>
      </c>
      <c r="C71" s="415">
        <v>1581.82</v>
      </c>
      <c r="D71" s="415"/>
      <c r="E71" s="82" t="s">
        <v>8</v>
      </c>
      <c r="F71" s="82"/>
      <c r="G71" s="82" t="s">
        <v>2</v>
      </c>
      <c r="H71" s="416">
        <v>59.67</v>
      </c>
      <c r="I71" s="82"/>
      <c r="J71" s="82"/>
      <c r="K71" s="417"/>
      <c r="L71" s="82"/>
      <c r="M71" s="82" t="s">
        <v>6</v>
      </c>
      <c r="N71" s="418">
        <f>C71*H71</f>
        <v>94387.199399999998</v>
      </c>
      <c r="O71" s="111"/>
    </row>
    <row r="72" spans="1:15" s="107" customFormat="1" ht="12.75" customHeight="1">
      <c r="A72" s="867" t="s">
        <v>9</v>
      </c>
      <c r="B72" s="859"/>
      <c r="C72" s="859"/>
      <c r="D72" s="859"/>
      <c r="E72" s="859"/>
      <c r="F72" s="859"/>
      <c r="G72" s="859"/>
      <c r="H72" s="859"/>
      <c r="I72" s="859"/>
      <c r="J72" s="859"/>
      <c r="K72" s="859"/>
      <c r="L72" s="859"/>
      <c r="M72" s="859"/>
      <c r="N72" s="859"/>
      <c r="O72" s="379"/>
    </row>
    <row r="73" spans="1:15" s="107" customFormat="1" ht="12.75" customHeight="1">
      <c r="A73" s="849" t="s">
        <v>201</v>
      </c>
      <c r="B73" s="850"/>
      <c r="C73" s="850"/>
      <c r="D73" s="850"/>
      <c r="E73" s="850"/>
      <c r="F73" s="850"/>
      <c r="G73" s="850"/>
      <c r="H73" s="850"/>
      <c r="I73" s="850"/>
      <c r="J73" s="850"/>
      <c r="K73" s="850"/>
      <c r="L73" s="850"/>
      <c r="M73" s="850"/>
      <c r="N73" s="850"/>
      <c r="O73" s="386">
        <f>N74+N75</f>
        <v>892325.84952199995</v>
      </c>
    </row>
    <row r="74" spans="1:15" s="107" customFormat="1" ht="12.75" customHeight="1">
      <c r="A74" s="420" t="s">
        <v>157</v>
      </c>
      <c r="B74" s="112"/>
      <c r="C74" s="156">
        <v>5.72</v>
      </c>
      <c r="D74" s="156"/>
      <c r="E74" s="112" t="s">
        <v>8</v>
      </c>
      <c r="F74" s="112"/>
      <c r="G74" s="112" t="s">
        <v>2</v>
      </c>
      <c r="H74" s="156">
        <v>73009</v>
      </c>
      <c r="I74" s="112"/>
      <c r="J74" s="112"/>
      <c r="K74" s="112"/>
      <c r="L74" s="112"/>
      <c r="M74" s="112" t="s">
        <v>6</v>
      </c>
      <c r="N74" s="389">
        <f>C74*H74</f>
        <v>417611.48</v>
      </c>
      <c r="O74" s="379"/>
    </row>
    <row r="75" spans="1:15" s="107" customFormat="1" ht="12.75" customHeight="1">
      <c r="A75" s="420" t="s">
        <v>158</v>
      </c>
      <c r="B75" s="112"/>
      <c r="C75" s="156">
        <v>6.18</v>
      </c>
      <c r="D75" s="156"/>
      <c r="E75" s="112" t="s">
        <v>8</v>
      </c>
      <c r="F75" s="112"/>
      <c r="G75" s="112" t="s">
        <v>2</v>
      </c>
      <c r="H75" s="155">
        <v>76814.622900000002</v>
      </c>
      <c r="I75" s="112"/>
      <c r="J75" s="112"/>
      <c r="K75" s="112"/>
      <c r="L75" s="112"/>
      <c r="M75" s="112" t="s">
        <v>6</v>
      </c>
      <c r="N75" s="421">
        <f>C75*H75</f>
        <v>474714.36952199996</v>
      </c>
      <c r="O75" s="379"/>
    </row>
    <row r="76" spans="1:15" s="107" customFormat="1" ht="12.75" customHeight="1">
      <c r="A76" s="878" t="s">
        <v>10</v>
      </c>
      <c r="B76" s="879"/>
      <c r="C76" s="879"/>
      <c r="D76" s="879"/>
      <c r="E76" s="879"/>
      <c r="F76" s="879"/>
      <c r="G76" s="879"/>
      <c r="H76" s="879"/>
      <c r="I76" s="879"/>
      <c r="J76" s="879"/>
      <c r="K76" s="879"/>
      <c r="L76" s="879"/>
      <c r="M76" s="879"/>
      <c r="N76" s="880"/>
      <c r="O76" s="379"/>
    </row>
    <row r="77" spans="1:15" s="107" customFormat="1" ht="12.75" customHeight="1">
      <c r="A77" s="834" t="s">
        <v>199</v>
      </c>
      <c r="B77" s="835"/>
      <c r="C77" s="835"/>
      <c r="D77" s="835"/>
      <c r="E77" s="835"/>
      <c r="F77" s="835"/>
      <c r="G77" s="835"/>
      <c r="H77" s="835"/>
      <c r="I77" s="835"/>
      <c r="J77" s="835"/>
      <c r="K77" s="835"/>
      <c r="L77" s="835"/>
      <c r="M77" s="835"/>
      <c r="N77" s="835"/>
      <c r="O77" s="386">
        <f>N79+N80+N82+N83</f>
        <v>314177.08</v>
      </c>
    </row>
    <row r="78" spans="1:15" s="107" customFormat="1" ht="12.75" customHeight="1">
      <c r="A78" s="409"/>
      <c r="B78" s="380"/>
      <c r="C78" s="380"/>
      <c r="D78" s="380"/>
      <c r="E78" s="380"/>
      <c r="F78" s="380"/>
      <c r="G78" s="380"/>
      <c r="H78" s="380"/>
      <c r="I78" s="380"/>
      <c r="J78" s="380"/>
      <c r="K78" s="380"/>
      <c r="L78" s="380"/>
      <c r="M78" s="380"/>
      <c r="N78" s="380"/>
      <c r="O78" s="379"/>
    </row>
    <row r="79" spans="1:15" s="107" customFormat="1" ht="12.75" customHeight="1">
      <c r="A79" s="381" t="s">
        <v>62</v>
      </c>
      <c r="B79" s="109" t="s">
        <v>153</v>
      </c>
      <c r="C79" s="816">
        <v>21.17</v>
      </c>
      <c r="D79" s="816"/>
      <c r="E79" s="106" t="s">
        <v>8</v>
      </c>
      <c r="F79" s="106"/>
      <c r="G79" s="106" t="s">
        <v>2</v>
      </c>
      <c r="H79" s="411">
        <v>5186</v>
      </c>
      <c r="I79" s="106" t="s">
        <v>45</v>
      </c>
      <c r="J79" s="106" t="s">
        <v>2</v>
      </c>
      <c r="K79" s="377"/>
      <c r="L79" s="106"/>
      <c r="M79" s="106" t="s">
        <v>6</v>
      </c>
      <c r="N79" s="110">
        <f>ROUND(C79*H79,2)</f>
        <v>109787.62</v>
      </c>
      <c r="O79" s="379"/>
    </row>
    <row r="80" spans="1:15" s="107" customFormat="1" ht="12.75" customHeight="1">
      <c r="A80" s="382" t="s">
        <v>62</v>
      </c>
      <c r="B80" s="109" t="s">
        <v>154</v>
      </c>
      <c r="C80" s="816">
        <v>23.71</v>
      </c>
      <c r="D80" s="816"/>
      <c r="E80" s="106" t="s">
        <v>8</v>
      </c>
      <c r="F80" s="106"/>
      <c r="G80" s="106" t="s">
        <v>2</v>
      </c>
      <c r="H80" s="411">
        <v>2494</v>
      </c>
      <c r="I80" s="106" t="s">
        <v>45</v>
      </c>
      <c r="J80" s="106" t="s">
        <v>2</v>
      </c>
      <c r="K80" s="377"/>
      <c r="L80" s="106"/>
      <c r="M80" s="106" t="s">
        <v>6</v>
      </c>
      <c r="N80" s="110">
        <f>ROUND(C80*H80,2)</f>
        <v>59132.74</v>
      </c>
      <c r="O80" s="379"/>
    </row>
    <row r="81" spans="1:18" s="107" customFormat="1" ht="12.75" customHeight="1">
      <c r="A81" s="409"/>
      <c r="B81" s="95"/>
      <c r="C81" s="88"/>
      <c r="D81" s="88"/>
      <c r="E81" s="95"/>
      <c r="F81" s="95"/>
      <c r="G81" s="95"/>
      <c r="H81" s="88"/>
      <c r="I81" s="95"/>
      <c r="J81" s="95"/>
      <c r="K81" s="95"/>
      <c r="L81" s="95"/>
      <c r="M81" s="95"/>
      <c r="N81" s="154"/>
      <c r="O81" s="379"/>
    </row>
    <row r="82" spans="1:18" s="107" customFormat="1" ht="12.75" customHeight="1">
      <c r="A82" s="381" t="s">
        <v>60</v>
      </c>
      <c r="B82" s="109" t="s">
        <v>153</v>
      </c>
      <c r="C82" s="816">
        <v>14.04</v>
      </c>
      <c r="D82" s="816"/>
      <c r="E82" s="106" t="s">
        <v>8</v>
      </c>
      <c r="F82" s="106"/>
      <c r="G82" s="106" t="s">
        <v>2</v>
      </c>
      <c r="H82" s="411">
        <v>6657</v>
      </c>
      <c r="I82" s="106" t="s">
        <v>45</v>
      </c>
      <c r="J82" s="106" t="s">
        <v>2</v>
      </c>
      <c r="K82" s="377"/>
      <c r="L82" s="106"/>
      <c r="M82" s="106" t="s">
        <v>6</v>
      </c>
      <c r="N82" s="110">
        <f>ROUND(C82*H82,2)</f>
        <v>93464.28</v>
      </c>
      <c r="O82" s="379"/>
    </row>
    <row r="83" spans="1:18" s="107" customFormat="1" ht="12.75" customHeight="1">
      <c r="A83" s="381" t="s">
        <v>60</v>
      </c>
      <c r="B83" s="109" t="s">
        <v>154</v>
      </c>
      <c r="C83" s="816">
        <v>15.26</v>
      </c>
      <c r="D83" s="816"/>
      <c r="E83" s="106" t="s">
        <v>8</v>
      </c>
      <c r="F83" s="106"/>
      <c r="G83" s="106" t="s">
        <v>2</v>
      </c>
      <c r="H83" s="411">
        <v>3394</v>
      </c>
      <c r="I83" s="106" t="s">
        <v>45</v>
      </c>
      <c r="J83" s="106" t="s">
        <v>2</v>
      </c>
      <c r="K83" s="377"/>
      <c r="L83" s="106"/>
      <c r="M83" s="106" t="s">
        <v>6</v>
      </c>
      <c r="N83" s="388">
        <f>ROUND(C83*H83,2)</f>
        <v>51792.44</v>
      </c>
      <c r="O83" s="379"/>
    </row>
    <row r="84" spans="1:18" s="107" customFormat="1" ht="12.75" customHeight="1" thickBot="1">
      <c r="A84" s="868" t="s">
        <v>40</v>
      </c>
      <c r="B84" s="860"/>
      <c r="C84" s="860"/>
      <c r="D84" s="860"/>
      <c r="E84" s="860"/>
      <c r="F84" s="860"/>
      <c r="G84" s="860"/>
      <c r="H84" s="860"/>
      <c r="I84" s="860"/>
      <c r="J84" s="860"/>
      <c r="K84" s="860"/>
      <c r="L84" s="860"/>
      <c r="M84" s="860"/>
      <c r="N84" s="383"/>
      <c r="O84" s="384"/>
    </row>
    <row r="85" spans="1:18" s="107" customFormat="1" ht="12.75" hidden="1" customHeight="1">
      <c r="A85" s="412"/>
      <c r="B85" s="109"/>
      <c r="C85" s="407"/>
      <c r="D85" s="407"/>
      <c r="E85" s="106"/>
      <c r="F85" s="106"/>
      <c r="G85" s="106"/>
      <c r="H85" s="377"/>
      <c r="I85" s="106"/>
      <c r="J85" s="106"/>
      <c r="K85" s="377"/>
      <c r="L85" s="106"/>
      <c r="M85" s="106"/>
      <c r="N85" s="413"/>
      <c r="O85" s="379"/>
    </row>
    <row r="86" spans="1:18" ht="12.75" customHeight="1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72"/>
      <c r="O86" s="72"/>
    </row>
    <row r="87" spans="1:18" ht="12.75" customHeight="1">
      <c r="A87" s="814" t="s">
        <v>25</v>
      </c>
      <c r="B87" s="814"/>
      <c r="C87" s="814"/>
      <c r="D87" s="814"/>
      <c r="E87" s="814"/>
      <c r="F87" s="814"/>
      <c r="G87" s="814"/>
      <c r="H87" s="814"/>
      <c r="I87" s="814"/>
      <c r="J87" s="814"/>
      <c r="K87" s="814"/>
      <c r="L87" s="814"/>
      <c r="M87" s="814"/>
      <c r="N87" s="814"/>
      <c r="O87" s="814"/>
    </row>
    <row r="88" spans="1:18" ht="12.75" customHeight="1">
      <c r="A88" s="804" t="s">
        <v>26</v>
      </c>
      <c r="B88" s="804"/>
      <c r="C88" s="804"/>
      <c r="D88" s="804"/>
      <c r="E88" s="804"/>
      <c r="F88" s="804"/>
      <c r="G88" s="804"/>
      <c r="H88" s="804"/>
      <c r="I88" s="804"/>
      <c r="J88" s="804"/>
      <c r="K88" s="804"/>
      <c r="L88" s="804"/>
      <c r="M88" s="804"/>
      <c r="N88" s="804"/>
      <c r="O88" s="804"/>
    </row>
    <row r="89" spans="1:18" ht="12.75" customHeight="1">
      <c r="A89" s="804" t="s">
        <v>142</v>
      </c>
      <c r="B89" s="804"/>
      <c r="C89" s="804"/>
      <c r="D89" s="804"/>
      <c r="E89" s="804"/>
      <c r="F89" s="804"/>
      <c r="G89" s="804"/>
      <c r="H89" s="804"/>
      <c r="I89" s="804"/>
      <c r="J89" s="804"/>
      <c r="K89" s="804"/>
      <c r="L89" s="804"/>
      <c r="M89" s="804"/>
      <c r="N89" s="804"/>
      <c r="O89" s="804"/>
    </row>
    <row r="90" spans="1:18" ht="12.75" customHeight="1" thickBot="1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 t="s">
        <v>8</v>
      </c>
    </row>
    <row r="91" spans="1:18" ht="12.75" customHeight="1" thickBot="1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394">
        <f>O93+O99+O103+O107+O110+O117+O122+O125+O128+O135+O147+O157+O151+O161+O164+O167+O170</f>
        <v>419046.57</v>
      </c>
    </row>
    <row r="92" spans="1:18" s="107" customFormat="1" ht="12.75" customHeight="1">
      <c r="A92" s="115" t="s">
        <v>11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21"/>
    </row>
    <row r="93" spans="1:18" s="107" customFormat="1" ht="12.75" customHeight="1">
      <c r="A93" s="834" t="s">
        <v>179</v>
      </c>
      <c r="B93" s="835"/>
      <c r="C93" s="835"/>
      <c r="D93" s="835"/>
      <c r="E93" s="835"/>
      <c r="F93" s="835"/>
      <c r="G93" s="835"/>
      <c r="H93" s="835"/>
      <c r="I93" s="835"/>
      <c r="J93" s="835"/>
      <c r="K93" s="835"/>
      <c r="L93" s="835"/>
      <c r="M93" s="835"/>
      <c r="N93" s="835"/>
      <c r="O93" s="159">
        <f>N96+N94+N95</f>
        <v>126576</v>
      </c>
      <c r="R93" s="108"/>
    </row>
    <row r="94" spans="1:18" s="107" customFormat="1" ht="12.75" customHeight="1">
      <c r="A94" s="118"/>
      <c r="B94" s="112"/>
      <c r="C94" s="155">
        <v>274</v>
      </c>
      <c r="D94" s="112" t="s">
        <v>2</v>
      </c>
      <c r="E94" s="408">
        <v>36</v>
      </c>
      <c r="F94" s="406" t="s">
        <v>46</v>
      </c>
      <c r="G94" s="95" t="s">
        <v>2</v>
      </c>
      <c r="H94" s="88">
        <v>10548</v>
      </c>
      <c r="I94" s="95" t="s">
        <v>76</v>
      </c>
      <c r="J94" s="95" t="s">
        <v>2</v>
      </c>
      <c r="K94" s="88">
        <v>11</v>
      </c>
      <c r="L94" s="95" t="s">
        <v>16</v>
      </c>
      <c r="M94" s="95" t="s">
        <v>6</v>
      </c>
      <c r="N94" s="153">
        <f>ROUND(H94*K94,2)</f>
        <v>116028</v>
      </c>
      <c r="O94" s="122"/>
    </row>
    <row r="95" spans="1:18" s="107" customFormat="1" ht="12.75" customHeight="1">
      <c r="A95" s="834" t="s">
        <v>208</v>
      </c>
      <c r="B95" s="835"/>
      <c r="C95" s="835"/>
      <c r="D95" s="835"/>
      <c r="E95" s="835"/>
      <c r="F95" s="835"/>
      <c r="G95" s="835"/>
      <c r="H95" s="835"/>
      <c r="I95" s="835"/>
      <c r="J95" s="835"/>
      <c r="K95" s="835"/>
      <c r="L95" s="835"/>
      <c r="M95" s="835"/>
      <c r="N95" s="835"/>
      <c r="O95" s="122"/>
    </row>
    <row r="96" spans="1:18" s="107" customFormat="1" ht="12.75" customHeight="1">
      <c r="A96" s="118"/>
      <c r="B96" s="112"/>
      <c r="C96" s="155">
        <v>274</v>
      </c>
      <c r="D96" s="112" t="s">
        <v>2</v>
      </c>
      <c r="E96" s="503">
        <v>36</v>
      </c>
      <c r="F96" s="504" t="s">
        <v>46</v>
      </c>
      <c r="G96" s="95" t="s">
        <v>2</v>
      </c>
      <c r="H96" s="88">
        <v>10548</v>
      </c>
      <c r="I96" s="95" t="s">
        <v>76</v>
      </c>
      <c r="J96" s="95" t="s">
        <v>2</v>
      </c>
      <c r="K96" s="88">
        <v>1</v>
      </c>
      <c r="L96" s="95" t="s">
        <v>16</v>
      </c>
      <c r="M96" s="95" t="s">
        <v>6</v>
      </c>
      <c r="N96" s="153">
        <f>ROUND(H96*K96,2)</f>
        <v>10548</v>
      </c>
      <c r="O96" s="122"/>
    </row>
    <row r="97" spans="1:15" s="107" customFormat="1" ht="12.75" customHeight="1" thickBot="1">
      <c r="A97" s="505"/>
      <c r="B97" s="414"/>
      <c r="C97" s="506"/>
      <c r="D97" s="414"/>
      <c r="E97" s="385"/>
      <c r="F97" s="385"/>
      <c r="G97" s="82"/>
      <c r="H97" s="82"/>
      <c r="I97" s="82"/>
      <c r="J97" s="82"/>
      <c r="K97" s="82"/>
      <c r="L97" s="82"/>
      <c r="M97" s="82"/>
      <c r="N97" s="507"/>
      <c r="O97" s="122"/>
    </row>
    <row r="98" spans="1:15" s="247" customFormat="1" ht="12.75" customHeight="1">
      <c r="A98" s="115" t="s">
        <v>63</v>
      </c>
      <c r="B98" s="244"/>
      <c r="C98" s="244"/>
      <c r="D98" s="244"/>
      <c r="E98" s="244"/>
      <c r="F98" s="244"/>
      <c r="G98" s="245"/>
      <c r="H98" s="245"/>
      <c r="I98" s="245"/>
      <c r="J98" s="245"/>
      <c r="K98" s="245"/>
      <c r="L98" s="245"/>
      <c r="M98" s="245"/>
      <c r="N98" s="245"/>
      <c r="O98" s="246"/>
    </row>
    <row r="99" spans="1:15" s="107" customFormat="1" ht="12.75" customHeight="1">
      <c r="A99" s="834" t="s">
        <v>180</v>
      </c>
      <c r="B99" s="835"/>
      <c r="C99" s="835"/>
      <c r="D99" s="835"/>
      <c r="E99" s="835"/>
      <c r="F99" s="835"/>
      <c r="G99" s="835"/>
      <c r="H99" s="835"/>
      <c r="I99" s="835"/>
      <c r="J99" s="835"/>
      <c r="K99" s="835"/>
      <c r="L99" s="835"/>
      <c r="M99" s="835"/>
      <c r="N99" s="835"/>
      <c r="O99" s="159">
        <f>N100</f>
        <v>9246.6</v>
      </c>
    </row>
    <row r="100" spans="1:15" s="107" customFormat="1" ht="12.75" customHeight="1">
      <c r="A100" s="118"/>
      <c r="B100" s="112"/>
      <c r="C100" s="112"/>
      <c r="D100" s="112"/>
      <c r="E100" s="88">
        <v>3</v>
      </c>
      <c r="F100" s="95" t="s">
        <v>2</v>
      </c>
      <c r="G100" s="816">
        <v>256.85000000000002</v>
      </c>
      <c r="H100" s="816"/>
      <c r="I100" s="95" t="s">
        <v>8</v>
      </c>
      <c r="J100" s="95" t="s">
        <v>2</v>
      </c>
      <c r="K100" s="88">
        <v>12</v>
      </c>
      <c r="L100" s="95" t="s">
        <v>16</v>
      </c>
      <c r="M100" s="95" t="s">
        <v>6</v>
      </c>
      <c r="N100" s="153">
        <f>E100*G100*K100</f>
        <v>9246.6</v>
      </c>
      <c r="O100" s="122"/>
    </row>
    <row r="101" spans="1:15" s="107" customFormat="1" ht="12.75" customHeight="1" thickBot="1">
      <c r="A101" s="868"/>
      <c r="B101" s="860"/>
      <c r="C101" s="860"/>
      <c r="D101" s="860"/>
      <c r="E101" s="860"/>
      <c r="F101" s="860"/>
      <c r="G101" s="860"/>
      <c r="H101" s="860"/>
      <c r="I101" s="860"/>
      <c r="J101" s="860"/>
      <c r="K101" s="860"/>
      <c r="L101" s="860"/>
      <c r="M101" s="860"/>
      <c r="N101" s="128"/>
      <c r="O101" s="122"/>
    </row>
    <row r="102" spans="1:15" s="107" customFormat="1" ht="12.75" customHeight="1">
      <c r="A102" s="115" t="s">
        <v>12</v>
      </c>
      <c r="B102" s="120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22"/>
    </row>
    <row r="103" spans="1:15" s="107" customFormat="1" ht="12.75" customHeight="1">
      <c r="A103" s="834" t="s">
        <v>176</v>
      </c>
      <c r="B103" s="835"/>
      <c r="C103" s="835"/>
      <c r="D103" s="835"/>
      <c r="E103" s="835"/>
      <c r="F103" s="835"/>
      <c r="G103" s="835"/>
      <c r="H103" s="835"/>
      <c r="I103" s="835"/>
      <c r="J103" s="835"/>
      <c r="K103" s="835"/>
      <c r="L103" s="835"/>
      <c r="M103" s="835"/>
      <c r="N103" s="835"/>
      <c r="O103" s="159">
        <f>N104</f>
        <v>13041.6</v>
      </c>
    </row>
    <row r="104" spans="1:15" s="107" customFormat="1" ht="12.75" customHeight="1">
      <c r="A104" s="113"/>
      <c r="B104" s="123"/>
      <c r="C104" s="816">
        <v>52166.400000000001</v>
      </c>
      <c r="D104" s="816"/>
      <c r="E104" s="123" t="s">
        <v>75</v>
      </c>
      <c r="F104" s="123" t="s">
        <v>2</v>
      </c>
      <c r="G104" s="816">
        <v>0.25</v>
      </c>
      <c r="H104" s="816"/>
      <c r="I104" s="95" t="s">
        <v>8</v>
      </c>
      <c r="J104" s="95" t="s">
        <v>2</v>
      </c>
      <c r="K104" s="88">
        <v>12</v>
      </c>
      <c r="L104" s="95" t="s">
        <v>16</v>
      </c>
      <c r="M104" s="95" t="s">
        <v>6</v>
      </c>
      <c r="N104" s="153">
        <f>C104*G104</f>
        <v>13041.6</v>
      </c>
      <c r="O104" s="122"/>
    </row>
    <row r="105" spans="1:15" s="107" customFormat="1" ht="12.75" customHeight="1" thickBot="1">
      <c r="A105" s="124"/>
      <c r="B105" s="125"/>
      <c r="C105" s="860"/>
      <c r="D105" s="860"/>
      <c r="E105" s="126"/>
      <c r="F105" s="126"/>
      <c r="G105" s="860"/>
      <c r="H105" s="860"/>
      <c r="I105" s="127"/>
      <c r="J105" s="127"/>
      <c r="K105" s="127"/>
      <c r="L105" s="127"/>
      <c r="M105" s="127"/>
      <c r="N105" s="165"/>
      <c r="O105" s="122"/>
    </row>
    <row r="106" spans="1:15" s="262" customFormat="1" ht="12.75" customHeight="1">
      <c r="A106" s="257" t="s">
        <v>39</v>
      </c>
      <c r="B106" s="258"/>
      <c r="C106" s="258"/>
      <c r="D106" s="258"/>
      <c r="E106" s="258"/>
      <c r="F106" s="258"/>
      <c r="G106" s="259"/>
      <c r="H106" s="259"/>
      <c r="I106" s="258"/>
      <c r="J106" s="258"/>
      <c r="K106" s="258"/>
      <c r="L106" s="258"/>
      <c r="M106" s="258"/>
      <c r="N106" s="260"/>
      <c r="O106" s="261"/>
    </row>
    <row r="107" spans="1:15" s="262" customFormat="1" ht="12.75" customHeight="1">
      <c r="A107" s="818" t="s">
        <v>181</v>
      </c>
      <c r="B107" s="819"/>
      <c r="C107" s="819"/>
      <c r="D107" s="819"/>
      <c r="E107" s="819"/>
      <c r="F107" s="819"/>
      <c r="G107" s="819"/>
      <c r="H107" s="819"/>
      <c r="I107" s="819"/>
      <c r="J107" s="819"/>
      <c r="K107" s="819"/>
      <c r="L107" s="819"/>
      <c r="M107" s="819"/>
      <c r="N107" s="819"/>
      <c r="O107" s="263">
        <f>N108</f>
        <v>42048</v>
      </c>
    </row>
    <row r="108" spans="1:15" s="262" customFormat="1" ht="12.75" customHeight="1" thickBot="1">
      <c r="A108" s="264"/>
      <c r="B108" s="265"/>
      <c r="C108" s="265"/>
      <c r="D108" s="265"/>
      <c r="E108" s="266"/>
      <c r="F108" s="266"/>
      <c r="G108" s="874">
        <v>3504</v>
      </c>
      <c r="H108" s="874"/>
      <c r="I108" s="266" t="s">
        <v>8</v>
      </c>
      <c r="J108" s="266" t="s">
        <v>2</v>
      </c>
      <c r="K108" s="267">
        <v>12</v>
      </c>
      <c r="L108" s="266" t="s">
        <v>16</v>
      </c>
      <c r="M108" s="266" t="s">
        <v>6</v>
      </c>
      <c r="N108" s="268">
        <f>ROUND(G108*K108,2)</f>
        <v>42048</v>
      </c>
      <c r="O108" s="261"/>
    </row>
    <row r="109" spans="1:15" s="247" customFormat="1" ht="12.75" customHeight="1" thickBot="1">
      <c r="A109" s="875"/>
      <c r="B109" s="876"/>
      <c r="C109" s="876"/>
      <c r="D109" s="876"/>
      <c r="E109" s="876"/>
      <c r="F109" s="876"/>
      <c r="G109" s="876"/>
      <c r="H109" s="876"/>
      <c r="I109" s="876"/>
      <c r="J109" s="876"/>
      <c r="K109" s="876"/>
      <c r="L109" s="876"/>
      <c r="M109" s="250"/>
      <c r="N109" s="250"/>
      <c r="O109" s="246"/>
    </row>
    <row r="110" spans="1:15" s="262" customFormat="1" ht="12.75" customHeight="1">
      <c r="A110" s="257" t="s">
        <v>174</v>
      </c>
      <c r="B110" s="269"/>
      <c r="C110" s="269"/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63">
        <f>N112+N115</f>
        <v>57789.36</v>
      </c>
    </row>
    <row r="111" spans="1:15" s="262" customFormat="1" ht="12.75" customHeight="1">
      <c r="A111" s="818" t="s">
        <v>175</v>
      </c>
      <c r="B111" s="819"/>
      <c r="C111" s="819"/>
      <c r="D111" s="819"/>
      <c r="E111" s="819"/>
      <c r="F111" s="819"/>
      <c r="G111" s="819"/>
      <c r="H111" s="819"/>
      <c r="I111" s="819"/>
      <c r="J111" s="819"/>
      <c r="K111" s="819"/>
      <c r="L111" s="819"/>
      <c r="M111" s="819"/>
      <c r="N111" s="819"/>
      <c r="O111" s="261"/>
    </row>
    <row r="112" spans="1:15" s="262" customFormat="1" ht="12.75" customHeight="1">
      <c r="A112" s="270"/>
      <c r="B112" s="271"/>
      <c r="C112" s="271"/>
      <c r="D112" s="271"/>
      <c r="E112" s="271"/>
      <c r="F112" s="272">
        <v>1</v>
      </c>
      <c r="G112" s="271" t="s">
        <v>2</v>
      </c>
      <c r="H112" s="279">
        <v>1605.26</v>
      </c>
      <c r="I112" s="280" t="s">
        <v>8</v>
      </c>
      <c r="J112" s="273" t="s">
        <v>2</v>
      </c>
      <c r="K112" s="272">
        <v>12</v>
      </c>
      <c r="L112" s="271" t="s">
        <v>3</v>
      </c>
      <c r="M112" s="273" t="s">
        <v>6</v>
      </c>
      <c r="N112" s="274">
        <f>F112*H112*K112</f>
        <v>19263.12</v>
      </c>
      <c r="O112" s="261"/>
    </row>
    <row r="113" spans="1:15" s="262" customFormat="1" ht="12.75" customHeight="1" thickBot="1">
      <c r="A113" s="281"/>
      <c r="B113" s="265"/>
      <c r="C113" s="265"/>
      <c r="D113" s="265"/>
      <c r="E113" s="265"/>
      <c r="F113" s="265"/>
      <c r="G113" s="265"/>
      <c r="H113" s="265"/>
      <c r="I113" s="282"/>
      <c r="J113" s="266"/>
      <c r="K113" s="265"/>
      <c r="L113" s="265"/>
      <c r="M113" s="266"/>
      <c r="N113" s="283"/>
      <c r="O113" s="261"/>
    </row>
    <row r="114" spans="1:15" s="262" customFormat="1" ht="12.75" customHeight="1">
      <c r="A114" s="818" t="s">
        <v>177</v>
      </c>
      <c r="B114" s="819"/>
      <c r="C114" s="819"/>
      <c r="D114" s="819"/>
      <c r="E114" s="819"/>
      <c r="F114" s="819"/>
      <c r="G114" s="819"/>
      <c r="H114" s="819"/>
      <c r="I114" s="819"/>
      <c r="J114" s="819"/>
      <c r="K114" s="819"/>
      <c r="L114" s="819"/>
      <c r="M114" s="819"/>
      <c r="N114" s="819"/>
      <c r="O114" s="261"/>
    </row>
    <row r="115" spans="1:15" s="262" customFormat="1" ht="12.75" customHeight="1">
      <c r="A115" s="270"/>
      <c r="B115" s="271"/>
      <c r="C115" s="271"/>
      <c r="D115" s="271"/>
      <c r="E115" s="271"/>
      <c r="F115" s="272">
        <v>1</v>
      </c>
      <c r="G115" s="271" t="s">
        <v>2</v>
      </c>
      <c r="H115" s="279">
        <v>3210.52</v>
      </c>
      <c r="I115" s="280" t="s">
        <v>8</v>
      </c>
      <c r="J115" s="273" t="s">
        <v>2</v>
      </c>
      <c r="K115" s="272">
        <v>12</v>
      </c>
      <c r="L115" s="271" t="s">
        <v>3</v>
      </c>
      <c r="M115" s="273" t="s">
        <v>6</v>
      </c>
      <c r="N115" s="274">
        <f>F115*H115*K115</f>
        <v>38526.239999999998</v>
      </c>
      <c r="O115" s="261"/>
    </row>
    <row r="116" spans="1:15" s="262" customFormat="1" ht="12.75" customHeight="1" thickBot="1">
      <c r="A116" s="293"/>
      <c r="B116" s="294"/>
      <c r="C116" s="294"/>
      <c r="D116" s="294"/>
      <c r="E116" s="294"/>
      <c r="F116" s="294"/>
      <c r="G116" s="294"/>
      <c r="H116" s="459"/>
      <c r="I116" s="459"/>
      <c r="J116" s="299"/>
      <c r="K116" s="294"/>
      <c r="L116" s="294"/>
      <c r="M116" s="299"/>
      <c r="N116" s="300"/>
      <c r="O116" s="261"/>
    </row>
    <row r="117" spans="1:15" s="262" customFormat="1" ht="12.75" customHeight="1">
      <c r="A117" s="257" t="s">
        <v>41</v>
      </c>
      <c r="B117" s="269"/>
      <c r="C117" s="269"/>
      <c r="D117" s="258"/>
      <c r="E117" s="258"/>
      <c r="F117" s="258"/>
      <c r="G117" s="258"/>
      <c r="H117" s="258"/>
      <c r="I117" s="258"/>
      <c r="J117" s="258"/>
      <c r="K117" s="258"/>
      <c r="L117" s="258"/>
      <c r="M117" s="258"/>
      <c r="N117" s="258"/>
      <c r="O117" s="263">
        <f>N119</f>
        <v>39600</v>
      </c>
    </row>
    <row r="118" spans="1:15" s="262" customFormat="1" ht="12.75" customHeight="1">
      <c r="A118" s="818" t="s">
        <v>178</v>
      </c>
      <c r="B118" s="819"/>
      <c r="C118" s="819"/>
      <c r="D118" s="819"/>
      <c r="E118" s="819"/>
      <c r="F118" s="819"/>
      <c r="G118" s="819"/>
      <c r="H118" s="819"/>
      <c r="I118" s="819"/>
      <c r="J118" s="819"/>
      <c r="K118" s="819"/>
      <c r="L118" s="819"/>
      <c r="M118" s="819"/>
      <c r="N118" s="819"/>
      <c r="O118" s="261"/>
    </row>
    <row r="119" spans="1:15" s="262" customFormat="1" ht="12.75" customHeight="1">
      <c r="A119" s="270"/>
      <c r="B119" s="271"/>
      <c r="C119" s="271"/>
      <c r="D119" s="271"/>
      <c r="E119" s="271"/>
      <c r="F119" s="272">
        <v>3</v>
      </c>
      <c r="G119" s="271" t="s">
        <v>2</v>
      </c>
      <c r="H119" s="272">
        <v>1100</v>
      </c>
      <c r="I119" s="271" t="s">
        <v>8</v>
      </c>
      <c r="J119" s="273" t="s">
        <v>2</v>
      </c>
      <c r="K119" s="272">
        <v>12</v>
      </c>
      <c r="L119" s="271" t="s">
        <v>3</v>
      </c>
      <c r="M119" s="273" t="s">
        <v>6</v>
      </c>
      <c r="N119" s="274">
        <f>F119*H119*K119</f>
        <v>39600</v>
      </c>
      <c r="O119" s="261"/>
    </row>
    <row r="120" spans="1:15" s="262" customFormat="1" ht="12.75" customHeight="1" thickBot="1">
      <c r="A120" s="275"/>
      <c r="B120" s="276"/>
      <c r="C120" s="276"/>
      <c r="D120" s="276"/>
      <c r="E120" s="276"/>
      <c r="F120" s="276"/>
      <c r="G120" s="276"/>
      <c r="H120" s="276"/>
      <c r="I120" s="276"/>
      <c r="J120" s="276"/>
      <c r="K120" s="276"/>
      <c r="L120" s="276"/>
      <c r="M120" s="265"/>
      <c r="N120" s="265"/>
      <c r="O120" s="261"/>
    </row>
    <row r="121" spans="1:15" s="247" customFormat="1" ht="12.75" customHeight="1" thickBot="1">
      <c r="A121" s="251"/>
      <c r="B121" s="252"/>
      <c r="C121" s="252"/>
      <c r="D121" s="252"/>
      <c r="E121" s="252"/>
      <c r="F121" s="252"/>
      <c r="G121" s="252"/>
      <c r="H121" s="252"/>
      <c r="I121" s="252"/>
      <c r="J121" s="248"/>
      <c r="K121" s="252"/>
      <c r="L121" s="252"/>
      <c r="M121" s="253"/>
      <c r="N121" s="254"/>
      <c r="O121" s="246"/>
    </row>
    <row r="122" spans="1:15" s="262" customFormat="1" ht="12.75" customHeight="1">
      <c r="A122" s="284" t="s">
        <v>64</v>
      </c>
      <c r="B122" s="285"/>
      <c r="C122" s="285"/>
      <c r="D122" s="285"/>
      <c r="E122" s="285"/>
      <c r="F122" s="285"/>
      <c r="G122" s="285"/>
      <c r="H122" s="285"/>
      <c r="I122" s="286"/>
      <c r="J122" s="258"/>
      <c r="K122" s="286"/>
      <c r="L122" s="286"/>
      <c r="M122" s="258"/>
      <c r="N122" s="260"/>
      <c r="O122" s="263">
        <f>N124</f>
        <v>23296</v>
      </c>
    </row>
    <row r="123" spans="1:15" s="262" customFormat="1" ht="12.75" customHeight="1">
      <c r="A123" s="818" t="s">
        <v>173</v>
      </c>
      <c r="B123" s="819"/>
      <c r="C123" s="819"/>
      <c r="D123" s="819"/>
      <c r="E123" s="819"/>
      <c r="F123" s="819"/>
      <c r="G123" s="819"/>
      <c r="H123" s="819"/>
      <c r="I123" s="819"/>
      <c r="J123" s="819"/>
      <c r="K123" s="819"/>
      <c r="L123" s="819"/>
      <c r="M123" s="819"/>
      <c r="N123" s="819"/>
      <c r="O123" s="261"/>
    </row>
    <row r="124" spans="1:15" s="262" customFormat="1" ht="12.75" customHeight="1" thickBot="1">
      <c r="A124" s="270"/>
      <c r="B124" s="271"/>
      <c r="C124" s="271"/>
      <c r="D124" s="271"/>
      <c r="E124" s="271"/>
      <c r="F124" s="287"/>
      <c r="G124" s="287"/>
      <c r="H124" s="288">
        <v>2912</v>
      </c>
      <c r="I124" s="287" t="s">
        <v>8</v>
      </c>
      <c r="J124" s="277" t="s">
        <v>2</v>
      </c>
      <c r="K124" s="289">
        <v>8</v>
      </c>
      <c r="L124" s="290" t="s">
        <v>3</v>
      </c>
      <c r="M124" s="277" t="s">
        <v>6</v>
      </c>
      <c r="N124" s="291">
        <f>H124*K124</f>
        <v>23296</v>
      </c>
      <c r="O124" s="261"/>
    </row>
    <row r="125" spans="1:15" s="262" customFormat="1" ht="12.75" customHeight="1">
      <c r="A125" s="284" t="s">
        <v>77</v>
      </c>
      <c r="B125" s="285"/>
      <c r="C125" s="285"/>
      <c r="D125" s="285"/>
      <c r="E125" s="285"/>
      <c r="F125" s="285"/>
      <c r="G125" s="285"/>
      <c r="H125" s="285"/>
      <c r="I125" s="286"/>
      <c r="J125" s="258"/>
      <c r="K125" s="286"/>
      <c r="L125" s="286"/>
      <c r="M125" s="258"/>
      <c r="N125" s="260"/>
      <c r="O125" s="263">
        <f>N127</f>
        <v>10500</v>
      </c>
    </row>
    <row r="126" spans="1:15" s="262" customFormat="1" ht="12.75" customHeight="1">
      <c r="A126" s="818" t="s">
        <v>207</v>
      </c>
      <c r="B126" s="819"/>
      <c r="C126" s="819"/>
      <c r="D126" s="819"/>
      <c r="E126" s="819"/>
      <c r="F126" s="819"/>
      <c r="G126" s="819"/>
      <c r="H126" s="819"/>
      <c r="I126" s="819"/>
      <c r="J126" s="819"/>
      <c r="K126" s="819"/>
      <c r="L126" s="819"/>
      <c r="M126" s="819"/>
      <c r="N126" s="819"/>
      <c r="O126" s="261"/>
    </row>
    <row r="127" spans="1:15" s="262" customFormat="1" ht="12.75" customHeight="1" thickBot="1">
      <c r="A127" s="270"/>
      <c r="B127" s="271"/>
      <c r="C127" s="271"/>
      <c r="D127" s="271"/>
      <c r="E127" s="271"/>
      <c r="F127" s="287"/>
      <c r="G127" s="287"/>
      <c r="H127" s="287"/>
      <c r="I127" s="287"/>
      <c r="J127" s="277"/>
      <c r="K127" s="290"/>
      <c r="L127" s="290"/>
      <c r="M127" s="277"/>
      <c r="N127" s="291">
        <v>10500</v>
      </c>
      <c r="O127" s="261"/>
    </row>
    <row r="128" spans="1:15" s="262" customFormat="1" ht="12.75" customHeight="1">
      <c r="A128" s="666" t="s">
        <v>78</v>
      </c>
      <c r="B128" s="667"/>
      <c r="C128" s="667"/>
      <c r="D128" s="667"/>
      <c r="E128" s="667"/>
      <c r="F128" s="667"/>
      <c r="G128" s="667"/>
      <c r="H128" s="667"/>
      <c r="I128" s="668"/>
      <c r="J128" s="292"/>
      <c r="K128" s="668"/>
      <c r="L128" s="668"/>
      <c r="M128" s="292"/>
      <c r="N128" s="669"/>
      <c r="O128" s="687">
        <f>N130+N132+N134</f>
        <v>31495.07</v>
      </c>
    </row>
    <row r="129" spans="1:15" s="262" customFormat="1" ht="12.75" customHeight="1">
      <c r="A129" s="846" t="s">
        <v>272</v>
      </c>
      <c r="B129" s="847"/>
      <c r="C129" s="847"/>
      <c r="D129" s="847"/>
      <c r="E129" s="847"/>
      <c r="F129" s="847"/>
      <c r="G129" s="847"/>
      <c r="H129" s="847"/>
      <c r="I129" s="847"/>
      <c r="J129" s="847"/>
      <c r="K129" s="847"/>
      <c r="L129" s="847"/>
      <c r="M129" s="847"/>
      <c r="N129" s="848"/>
      <c r="O129" s="308"/>
    </row>
    <row r="130" spans="1:15" s="262" customFormat="1" ht="12.75" customHeight="1">
      <c r="A130" s="293"/>
      <c r="B130" s="294"/>
      <c r="C130" s="294"/>
      <c r="D130" s="294"/>
      <c r="E130" s="294"/>
      <c r="F130" s="290"/>
      <c r="G130" s="290"/>
      <c r="H130" s="290"/>
      <c r="I130" s="290"/>
      <c r="J130" s="277"/>
      <c r="K130" s="290"/>
      <c r="L130" s="290"/>
      <c r="M130" s="277"/>
      <c r="N130" s="670">
        <v>12492.96</v>
      </c>
      <c r="O130" s="261"/>
    </row>
    <row r="131" spans="1:15" s="262" customFormat="1" ht="12.75" customHeight="1">
      <c r="A131" s="684" t="s">
        <v>281</v>
      </c>
      <c r="B131" s="685"/>
      <c r="C131" s="685"/>
      <c r="D131" s="685"/>
      <c r="E131" s="685"/>
      <c r="F131" s="685"/>
      <c r="G131" s="685"/>
      <c r="H131" s="685"/>
      <c r="I131" s="685"/>
      <c r="J131" s="685"/>
      <c r="K131" s="685"/>
      <c r="L131" s="685"/>
      <c r="M131" s="685"/>
      <c r="N131" s="686"/>
      <c r="O131" s="308"/>
    </row>
    <row r="132" spans="1:15" s="262" customFormat="1" ht="12.75" customHeight="1">
      <c r="A132" s="293"/>
      <c r="B132" s="294"/>
      <c r="C132" s="294"/>
      <c r="D132" s="294"/>
      <c r="E132" s="294"/>
      <c r="F132" s="290"/>
      <c r="G132" s="290"/>
      <c r="H132" s="290"/>
      <c r="I132" s="290"/>
      <c r="J132" s="277"/>
      <c r="K132" s="290"/>
      <c r="L132" s="290"/>
      <c r="M132" s="277"/>
      <c r="N132" s="670">
        <v>10002.11</v>
      </c>
      <c r="O132" s="261"/>
    </row>
    <row r="133" spans="1:15" s="262" customFormat="1" ht="12.75" customHeight="1">
      <c r="A133" s="684" t="s">
        <v>282</v>
      </c>
      <c r="B133" s="685"/>
      <c r="C133" s="685"/>
      <c r="D133" s="685"/>
      <c r="E133" s="685"/>
      <c r="F133" s="685"/>
      <c r="G133" s="685"/>
      <c r="H133" s="685"/>
      <c r="I133" s="685"/>
      <c r="J133" s="685"/>
      <c r="K133" s="685"/>
      <c r="L133" s="685"/>
      <c r="M133" s="685"/>
      <c r="N133" s="686"/>
      <c r="O133" s="308"/>
    </row>
    <row r="134" spans="1:15" s="262" customFormat="1" ht="12.75" customHeight="1" thickBot="1">
      <c r="A134" s="293"/>
      <c r="B134" s="294"/>
      <c r="C134" s="294"/>
      <c r="D134" s="294"/>
      <c r="E134" s="294"/>
      <c r="F134" s="290"/>
      <c r="G134" s="290"/>
      <c r="H134" s="290"/>
      <c r="I134" s="290"/>
      <c r="J134" s="277"/>
      <c r="K134" s="290"/>
      <c r="L134" s="290"/>
      <c r="M134" s="277"/>
      <c r="N134" s="670">
        <v>9000</v>
      </c>
      <c r="O134" s="261"/>
    </row>
    <row r="135" spans="1:15" s="262" customFormat="1" ht="12.75" customHeight="1">
      <c r="A135" s="284" t="s">
        <v>79</v>
      </c>
      <c r="B135" s="285"/>
      <c r="C135" s="285"/>
      <c r="D135" s="285"/>
      <c r="E135" s="285"/>
      <c r="F135" s="285"/>
      <c r="G135" s="285"/>
      <c r="H135" s="285"/>
      <c r="I135" s="286"/>
      <c r="J135" s="258"/>
      <c r="K135" s="286"/>
      <c r="L135" s="286"/>
      <c r="M135" s="258"/>
      <c r="N135" s="260"/>
      <c r="O135" s="527">
        <f>N141+N146</f>
        <v>10160</v>
      </c>
    </row>
    <row r="136" spans="1:15" s="262" customFormat="1" ht="12.75" customHeight="1" thickBot="1">
      <c r="A136" s="295" t="s">
        <v>216</v>
      </c>
      <c r="B136" s="296"/>
      <c r="C136" s="296"/>
      <c r="D136" s="296"/>
      <c r="E136" s="296"/>
      <c r="F136" s="296"/>
      <c r="G136" s="296"/>
      <c r="H136" s="296"/>
      <c r="I136" s="294"/>
      <c r="J136" s="299"/>
      <c r="K136" s="294"/>
      <c r="L136" s="294"/>
      <c r="M136" s="299"/>
      <c r="N136" s="300"/>
      <c r="O136" s="261"/>
    </row>
    <row r="137" spans="1:15" s="262" customFormat="1" ht="12.75" customHeight="1">
      <c r="A137" s="820" t="s">
        <v>271</v>
      </c>
      <c r="B137" s="821"/>
      <c r="C137" s="821"/>
      <c r="D137" s="821"/>
      <c r="E137" s="821"/>
      <c r="F137" s="821"/>
      <c r="G137" s="821"/>
      <c r="H137" s="821"/>
      <c r="I137" s="821"/>
      <c r="J137" s="821"/>
      <c r="K137" s="821"/>
      <c r="L137" s="821"/>
      <c r="M137" s="821"/>
      <c r="N137" s="822"/>
      <c r="O137" s="261"/>
    </row>
    <row r="138" spans="1:15" s="107" customFormat="1" ht="12.75" customHeight="1">
      <c r="A138" s="834" t="s">
        <v>217</v>
      </c>
      <c r="B138" s="835"/>
      <c r="C138" s="835"/>
      <c r="D138" s="835"/>
      <c r="E138" s="835"/>
      <c r="F138" s="835"/>
      <c r="G138" s="836"/>
      <c r="H138" s="517">
        <v>16</v>
      </c>
      <c r="I138" s="109" t="s">
        <v>80</v>
      </c>
      <c r="J138" s="533" t="s">
        <v>2</v>
      </c>
      <c r="K138" s="518">
        <v>160</v>
      </c>
      <c r="L138" s="112" t="s">
        <v>76</v>
      </c>
      <c r="M138" s="95" t="s">
        <v>6</v>
      </c>
      <c r="N138" s="523">
        <f>H138*K138</f>
        <v>2560</v>
      </c>
      <c r="O138" s="122"/>
    </row>
    <row r="139" spans="1:15" s="107" customFormat="1" ht="12.75" customHeight="1">
      <c r="A139" s="834" t="s">
        <v>218</v>
      </c>
      <c r="B139" s="835"/>
      <c r="C139" s="835"/>
      <c r="D139" s="835"/>
      <c r="E139" s="835"/>
      <c r="F139" s="835"/>
      <c r="G139" s="836"/>
      <c r="H139" s="518">
        <v>7</v>
      </c>
      <c r="I139" s="112" t="s">
        <v>80</v>
      </c>
      <c r="J139" s="534" t="s">
        <v>2</v>
      </c>
      <c r="K139" s="520">
        <v>150</v>
      </c>
      <c r="L139" s="521" t="s">
        <v>76</v>
      </c>
      <c r="M139" s="102" t="s">
        <v>6</v>
      </c>
      <c r="N139" s="524">
        <f>H139*K139</f>
        <v>1050</v>
      </c>
      <c r="O139" s="122"/>
    </row>
    <row r="140" spans="1:15" s="107" customFormat="1" ht="12.75" customHeight="1">
      <c r="A140" s="834" t="s">
        <v>219</v>
      </c>
      <c r="B140" s="835"/>
      <c r="C140" s="835"/>
      <c r="D140" s="835"/>
      <c r="E140" s="835"/>
      <c r="F140" s="835"/>
      <c r="G140" s="836"/>
      <c r="H140" s="517">
        <v>1</v>
      </c>
      <c r="I140" s="112" t="s">
        <v>80</v>
      </c>
      <c r="J140" s="534" t="s">
        <v>2</v>
      </c>
      <c r="K140" s="520">
        <v>150</v>
      </c>
      <c r="L140" s="521" t="s">
        <v>76</v>
      </c>
      <c r="M140" s="102" t="s">
        <v>6</v>
      </c>
      <c r="N140" s="524">
        <f>H140*K140</f>
        <v>150</v>
      </c>
      <c r="O140" s="122"/>
    </row>
    <row r="141" spans="1:15" s="107" customFormat="1" ht="12.75" customHeight="1">
      <c r="A141" s="522"/>
      <c r="B141" s="521"/>
      <c r="C141" s="521"/>
      <c r="D141" s="521"/>
      <c r="E141" s="109"/>
      <c r="F141" s="109"/>
      <c r="G141" s="112"/>
      <c r="H141" s="112"/>
      <c r="I141" s="112"/>
      <c r="J141" s="102"/>
      <c r="K141" s="831" t="s">
        <v>37</v>
      </c>
      <c r="L141" s="832"/>
      <c r="M141" s="833"/>
      <c r="N141" s="164">
        <f>N138+N139+N140</f>
        <v>3760</v>
      </c>
      <c r="O141" s="122"/>
    </row>
    <row r="142" spans="1:15" s="262" customFormat="1" ht="12.75" customHeight="1">
      <c r="A142" s="671" t="s">
        <v>275</v>
      </c>
      <c r="B142" s="661"/>
      <c r="C142" s="661"/>
      <c r="D142" s="661"/>
      <c r="E142" s="672"/>
      <c r="F142" s="672"/>
      <c r="G142" s="672"/>
      <c r="H142" s="672"/>
      <c r="I142" s="813"/>
      <c r="J142" s="813"/>
      <c r="K142" s="661"/>
      <c r="L142" s="661"/>
      <c r="M142" s="661"/>
      <c r="N142" s="673"/>
      <c r="O142" s="261"/>
    </row>
    <row r="143" spans="1:15" s="262" customFormat="1" ht="12.75" customHeight="1">
      <c r="A143" s="674" t="s">
        <v>278</v>
      </c>
      <c r="B143" s="675"/>
      <c r="C143" s="675"/>
      <c r="D143" s="675"/>
      <c r="E143" s="672"/>
      <c r="F143" s="672"/>
      <c r="G143" s="672"/>
      <c r="H143" s="672"/>
      <c r="I143" s="672"/>
      <c r="J143" s="676"/>
      <c r="K143" s="676"/>
      <c r="L143" s="676"/>
      <c r="M143" s="676"/>
      <c r="N143" s="677"/>
      <c r="O143" s="261"/>
    </row>
    <row r="144" spans="1:15" s="262" customFormat="1" ht="12.75" customHeight="1">
      <c r="A144" s="660" t="s">
        <v>276</v>
      </c>
      <c r="B144" s="661"/>
      <c r="C144" s="661"/>
      <c r="D144" s="661"/>
      <c r="E144" s="678">
        <v>32</v>
      </c>
      <c r="F144" s="672" t="s">
        <v>160</v>
      </c>
      <c r="G144" s="672" t="s">
        <v>2</v>
      </c>
      <c r="H144" s="678">
        <v>100</v>
      </c>
      <c r="I144" s="819" t="s">
        <v>8</v>
      </c>
      <c r="J144" s="819"/>
      <c r="K144" s="819"/>
      <c r="L144" s="661"/>
      <c r="M144" s="661" t="s">
        <v>6</v>
      </c>
      <c r="N144" s="679">
        <f t="shared" ref="N144:N145" si="0">E144*H144</f>
        <v>3200</v>
      </c>
      <c r="O144" s="261"/>
    </row>
    <row r="145" spans="1:15" s="262" customFormat="1" ht="12.75" customHeight="1">
      <c r="A145" s="680" t="s">
        <v>277</v>
      </c>
      <c r="B145" s="672"/>
      <c r="C145" s="672"/>
      <c r="D145" s="672"/>
      <c r="E145" s="678">
        <v>32</v>
      </c>
      <c r="F145" s="672" t="s">
        <v>160</v>
      </c>
      <c r="G145" s="672" t="s">
        <v>2</v>
      </c>
      <c r="H145" s="678">
        <v>100</v>
      </c>
      <c r="I145" s="873" t="s">
        <v>8</v>
      </c>
      <c r="J145" s="873"/>
      <c r="K145" s="873"/>
      <c r="L145" s="672"/>
      <c r="M145" s="672" t="s">
        <v>6</v>
      </c>
      <c r="N145" s="681">
        <f t="shared" si="0"/>
        <v>3200</v>
      </c>
      <c r="O145" s="261"/>
    </row>
    <row r="146" spans="1:15" s="262" customFormat="1" ht="12.75" customHeight="1" thickBot="1">
      <c r="A146" s="682"/>
      <c r="B146" s="661"/>
      <c r="C146" s="661"/>
      <c r="D146" s="661"/>
      <c r="E146" s="661"/>
      <c r="F146" s="661"/>
      <c r="G146" s="661"/>
      <c r="H146" s="661"/>
      <c r="I146" s="661"/>
      <c r="J146" s="661"/>
      <c r="K146" s="661"/>
      <c r="L146" s="661"/>
      <c r="M146" s="661"/>
      <c r="N146" s="683">
        <v>6400</v>
      </c>
      <c r="O146" s="308"/>
    </row>
    <row r="147" spans="1:15" s="262" customFormat="1" ht="12.75" customHeight="1">
      <c r="A147" s="284" t="s">
        <v>81</v>
      </c>
      <c r="B147" s="285"/>
      <c r="C147" s="285"/>
      <c r="D147" s="285"/>
      <c r="E147" s="296"/>
      <c r="F147" s="296"/>
      <c r="G147" s="296"/>
      <c r="H147" s="296"/>
      <c r="I147" s="294"/>
      <c r="J147" s="299"/>
      <c r="K147" s="294"/>
      <c r="L147" s="294"/>
      <c r="M147" s="299"/>
      <c r="N147" s="300"/>
      <c r="O147" s="263">
        <f>N149</f>
        <v>8419.27</v>
      </c>
    </row>
    <row r="148" spans="1:15" s="262" customFormat="1" ht="12.75" customHeight="1">
      <c r="A148" s="818" t="s">
        <v>210</v>
      </c>
      <c r="B148" s="819"/>
      <c r="C148" s="819"/>
      <c r="D148" s="819"/>
      <c r="E148" s="819"/>
      <c r="F148" s="819"/>
      <c r="G148" s="819"/>
      <c r="H148" s="819"/>
      <c r="I148" s="819"/>
      <c r="J148" s="819"/>
      <c r="K148" s="819"/>
      <c r="L148" s="819"/>
      <c r="M148" s="819"/>
      <c r="N148" s="819"/>
      <c r="O148" s="261"/>
    </row>
    <row r="149" spans="1:15" s="262" customFormat="1" ht="12.75" customHeight="1">
      <c r="A149" s="270"/>
      <c r="B149" s="271"/>
      <c r="C149" s="271"/>
      <c r="D149" s="271"/>
      <c r="E149" s="271"/>
      <c r="F149" s="287"/>
      <c r="G149" s="287"/>
      <c r="H149" s="287"/>
      <c r="I149" s="287"/>
      <c r="J149" s="277"/>
      <c r="K149" s="290"/>
      <c r="L149" s="290"/>
      <c r="M149" s="277"/>
      <c r="N149" s="291">
        <v>8419.27</v>
      </c>
      <c r="O149" s="261"/>
    </row>
    <row r="150" spans="1:15" s="262" customFormat="1" ht="12.75" customHeight="1" thickBot="1">
      <c r="A150" s="293"/>
      <c r="B150" s="294"/>
      <c r="C150" s="294"/>
      <c r="D150" s="294"/>
      <c r="E150" s="294"/>
      <c r="F150" s="287"/>
      <c r="G150" s="287"/>
      <c r="H150" s="287"/>
      <c r="I150" s="287"/>
      <c r="J150" s="277"/>
      <c r="K150" s="287"/>
      <c r="L150" s="287"/>
      <c r="M150" s="297"/>
      <c r="N150" s="301"/>
      <c r="O150" s="526"/>
    </row>
    <row r="151" spans="1:15" s="262" customFormat="1" ht="12.75" customHeight="1">
      <c r="A151" s="284" t="s">
        <v>105</v>
      </c>
      <c r="B151" s="285"/>
      <c r="C151" s="285"/>
      <c r="D151" s="285"/>
      <c r="E151" s="285"/>
      <c r="F151" s="285"/>
      <c r="G151" s="285"/>
      <c r="H151" s="285"/>
      <c r="I151" s="286"/>
      <c r="J151" s="258"/>
      <c r="K151" s="286"/>
      <c r="L151" s="286"/>
      <c r="M151" s="258"/>
      <c r="N151" s="260"/>
      <c r="O151" s="525">
        <f>N155+N153</f>
        <v>26278</v>
      </c>
    </row>
    <row r="152" spans="1:15" s="262" customFormat="1" ht="12.75" customHeight="1">
      <c r="A152" s="818" t="s">
        <v>187</v>
      </c>
      <c r="B152" s="819"/>
      <c r="C152" s="819"/>
      <c r="D152" s="819"/>
      <c r="E152" s="819"/>
      <c r="F152" s="819"/>
      <c r="G152" s="819"/>
      <c r="H152" s="819"/>
      <c r="I152" s="819"/>
      <c r="J152" s="819"/>
      <c r="K152" s="819"/>
      <c r="L152" s="819"/>
      <c r="M152" s="819"/>
      <c r="N152" s="819"/>
      <c r="O152" s="261"/>
    </row>
    <row r="153" spans="1:15" s="262" customFormat="1" ht="12.75" customHeight="1">
      <c r="A153" s="270"/>
      <c r="B153" s="271"/>
      <c r="C153" s="271"/>
      <c r="D153" s="271"/>
      <c r="E153" s="271"/>
      <c r="F153" s="287"/>
      <c r="G153" s="287"/>
      <c r="H153" s="287"/>
      <c r="I153" s="287"/>
      <c r="J153" s="277"/>
      <c r="K153" s="290"/>
      <c r="L153" s="290"/>
      <c r="M153" s="277"/>
      <c r="N153" s="291">
        <v>22778</v>
      </c>
      <c r="O153" s="261"/>
    </row>
    <row r="154" spans="1:15" s="262" customFormat="1" ht="12.75" customHeight="1">
      <c r="A154" s="818" t="s">
        <v>209</v>
      </c>
      <c r="B154" s="819"/>
      <c r="C154" s="819"/>
      <c r="D154" s="819"/>
      <c r="E154" s="819"/>
      <c r="F154" s="819"/>
      <c r="G154" s="819"/>
      <c r="H154" s="819"/>
      <c r="I154" s="819"/>
      <c r="J154" s="819"/>
      <c r="K154" s="819"/>
      <c r="L154" s="819"/>
      <c r="M154" s="819"/>
      <c r="N154" s="819"/>
      <c r="O154" s="261"/>
    </row>
    <row r="155" spans="1:15" s="262" customFormat="1" ht="12.75" customHeight="1">
      <c r="A155" s="293"/>
      <c r="B155" s="294"/>
      <c r="C155" s="294"/>
      <c r="D155" s="294"/>
      <c r="E155" s="294"/>
      <c r="F155" s="287"/>
      <c r="G155" s="287"/>
      <c r="H155" s="287"/>
      <c r="I155" s="287"/>
      <c r="J155" s="277"/>
      <c r="K155" s="290"/>
      <c r="L155" s="290"/>
      <c r="M155" s="277"/>
      <c r="N155" s="291">
        <v>3500</v>
      </c>
      <c r="O155" s="261"/>
    </row>
    <row r="156" spans="1:15" s="262" customFormat="1" ht="12.75" customHeight="1" thickBot="1">
      <c r="A156" s="293"/>
      <c r="B156" s="294"/>
      <c r="C156" s="294"/>
      <c r="D156" s="294"/>
      <c r="E156" s="294"/>
      <c r="F156" s="287"/>
      <c r="G156" s="287"/>
      <c r="H156" s="287"/>
      <c r="I156" s="287"/>
      <c r="J156" s="297"/>
      <c r="K156" s="287"/>
      <c r="L156" s="287"/>
      <c r="M156" s="297"/>
      <c r="N156" s="301"/>
      <c r="O156" s="302"/>
    </row>
    <row r="157" spans="1:15" s="247" customFormat="1" ht="12.75" customHeight="1">
      <c r="A157" s="367" t="s">
        <v>283</v>
      </c>
      <c r="B157" s="255"/>
      <c r="C157" s="255"/>
      <c r="D157" s="255"/>
      <c r="E157" s="255"/>
      <c r="F157" s="255"/>
      <c r="G157" s="255"/>
      <c r="H157" s="255"/>
      <c r="I157" s="256"/>
      <c r="J157" s="249"/>
      <c r="K157" s="256"/>
      <c r="L157" s="256"/>
      <c r="M157" s="249"/>
      <c r="N157" s="691">
        <v>1646.67</v>
      </c>
      <c r="O157" s="159">
        <v>1646.67</v>
      </c>
    </row>
    <row r="158" spans="1:15" s="247" customFormat="1" ht="12.75" customHeight="1">
      <c r="A158" s="423"/>
      <c r="B158" s="424"/>
      <c r="C158" s="424"/>
      <c r="D158" s="424"/>
      <c r="E158" s="424"/>
      <c r="F158" s="424"/>
      <c r="G158" s="424"/>
      <c r="H158" s="424"/>
      <c r="I158" s="425"/>
      <c r="J158" s="426"/>
      <c r="K158" s="425"/>
      <c r="L158" s="425"/>
      <c r="M158" s="426"/>
      <c r="N158" s="427"/>
      <c r="O158" s="122"/>
    </row>
    <row r="159" spans="1:15" s="247" customFormat="1" ht="12.75" customHeight="1" thickBot="1">
      <c r="A159" s="423" t="s">
        <v>159</v>
      </c>
      <c r="B159" s="424"/>
      <c r="C159" s="424"/>
      <c r="D159" s="424"/>
      <c r="E159" s="424"/>
      <c r="F159" s="424"/>
      <c r="G159" s="424"/>
      <c r="H159" s="424"/>
      <c r="I159" s="425"/>
      <c r="J159" s="426"/>
      <c r="K159" s="425"/>
      <c r="L159" s="425"/>
      <c r="M159" s="426"/>
      <c r="N159" s="427"/>
      <c r="O159" s="122"/>
    </row>
    <row r="160" spans="1:15" s="262" customFormat="1" ht="12.75" customHeight="1">
      <c r="A160" s="820" t="s">
        <v>270</v>
      </c>
      <c r="B160" s="821"/>
      <c r="C160" s="821"/>
      <c r="D160" s="821"/>
      <c r="E160" s="821"/>
      <c r="F160" s="821"/>
      <c r="G160" s="821"/>
      <c r="H160" s="821"/>
      <c r="I160" s="821"/>
      <c r="J160" s="821"/>
      <c r="K160" s="821"/>
      <c r="L160" s="821"/>
      <c r="M160" s="821"/>
      <c r="N160" s="822"/>
      <c r="O160" s="261"/>
    </row>
    <row r="161" spans="1:20" s="247" customFormat="1" ht="12.75" customHeight="1" thickBot="1">
      <c r="A161" s="428"/>
      <c r="B161" s="429"/>
      <c r="C161" s="429"/>
      <c r="D161" s="429"/>
      <c r="E161" s="430"/>
      <c r="F161" s="823">
        <v>2</v>
      </c>
      <c r="G161" s="823"/>
      <c r="H161" s="431"/>
      <c r="I161" s="430" t="s">
        <v>160</v>
      </c>
      <c r="J161" s="430" t="s">
        <v>2</v>
      </c>
      <c r="K161" s="432">
        <v>2500</v>
      </c>
      <c r="L161" s="430" t="s">
        <v>76</v>
      </c>
      <c r="M161" s="430" t="s">
        <v>6</v>
      </c>
      <c r="N161" s="433">
        <f>F161*K161</f>
        <v>5000</v>
      </c>
      <c r="O161" s="516">
        <f>N161</f>
        <v>5000</v>
      </c>
    </row>
    <row r="162" spans="1:20" s="262" customFormat="1" ht="12.75" customHeight="1" thickBot="1">
      <c r="A162" s="434" t="s">
        <v>162</v>
      </c>
      <c r="B162" s="435"/>
      <c r="C162" s="435"/>
      <c r="D162" s="436"/>
      <c r="E162" s="436"/>
      <c r="F162" s="436"/>
      <c r="G162" s="436"/>
      <c r="H162" s="436"/>
      <c r="I162" s="436"/>
      <c r="J162" s="436"/>
      <c r="K162" s="436"/>
      <c r="L162" s="436"/>
      <c r="M162" s="436"/>
      <c r="N162" s="436"/>
      <c r="O162" s="261"/>
    </row>
    <row r="163" spans="1:20" s="262" customFormat="1" ht="12.75" customHeight="1">
      <c r="A163" s="830" t="s">
        <v>267</v>
      </c>
      <c r="B163" s="830"/>
      <c r="C163" s="830"/>
      <c r="D163" s="830"/>
      <c r="E163" s="830"/>
      <c r="F163" s="830"/>
      <c r="G163" s="830"/>
      <c r="H163" s="830"/>
      <c r="I163" s="830"/>
      <c r="J163" s="830"/>
      <c r="K163" s="830"/>
      <c r="L163" s="830"/>
      <c r="M163" s="830"/>
      <c r="N163" s="830"/>
      <c r="O163" s="302"/>
    </row>
    <row r="164" spans="1:20" s="262" customFormat="1" ht="12.75" customHeight="1" thickBot="1">
      <c r="A164" s="428"/>
      <c r="B164" s="429"/>
      <c r="C164" s="429"/>
      <c r="D164" s="429"/>
      <c r="E164" s="430"/>
      <c r="F164" s="823">
        <v>13</v>
      </c>
      <c r="G164" s="823"/>
      <c r="H164" s="431"/>
      <c r="I164" s="430" t="s">
        <v>160</v>
      </c>
      <c r="J164" s="430" t="s">
        <v>2</v>
      </c>
      <c r="K164" s="432">
        <v>350</v>
      </c>
      <c r="L164" s="430" t="s">
        <v>76</v>
      </c>
      <c r="M164" s="430" t="s">
        <v>6</v>
      </c>
      <c r="N164" s="433">
        <f>F164*K164</f>
        <v>4550</v>
      </c>
      <c r="O164" s="516">
        <f>N164</f>
        <v>4550</v>
      </c>
    </row>
    <row r="165" spans="1:20" s="262" customFormat="1" ht="12.75" customHeight="1" thickBot="1">
      <c r="A165" s="434" t="s">
        <v>268</v>
      </c>
      <c r="B165" s="435"/>
      <c r="C165" s="435"/>
      <c r="D165" s="436"/>
      <c r="E165" s="436"/>
      <c r="F165" s="436"/>
      <c r="G165" s="436"/>
      <c r="H165" s="436"/>
      <c r="I165" s="436"/>
      <c r="J165" s="436"/>
      <c r="K165" s="436"/>
      <c r="L165" s="436"/>
      <c r="M165" s="436"/>
      <c r="N165" s="436"/>
      <c r="O165" s="261"/>
    </row>
    <row r="166" spans="1:20" s="262" customFormat="1" ht="12.75" customHeight="1">
      <c r="A166" s="830" t="s">
        <v>267</v>
      </c>
      <c r="B166" s="830"/>
      <c r="C166" s="830"/>
      <c r="D166" s="830"/>
      <c r="E166" s="830"/>
      <c r="F166" s="830"/>
      <c r="G166" s="830"/>
      <c r="H166" s="830"/>
      <c r="I166" s="830"/>
      <c r="J166" s="830"/>
      <c r="K166" s="830"/>
      <c r="L166" s="830"/>
      <c r="M166" s="830"/>
      <c r="N166" s="830"/>
      <c r="O166" s="302"/>
    </row>
    <row r="167" spans="1:20" s="262" customFormat="1" ht="12.75" customHeight="1" thickBot="1">
      <c r="A167" s="428"/>
      <c r="B167" s="429"/>
      <c r="C167" s="429"/>
      <c r="D167" s="429"/>
      <c r="E167" s="430"/>
      <c r="F167" s="823">
        <v>1</v>
      </c>
      <c r="G167" s="823"/>
      <c r="H167" s="431"/>
      <c r="I167" s="430" t="s">
        <v>160</v>
      </c>
      <c r="J167" s="430" t="s">
        <v>2</v>
      </c>
      <c r="K167" s="432">
        <v>4400</v>
      </c>
      <c r="L167" s="430" t="s">
        <v>76</v>
      </c>
      <c r="M167" s="430" t="s">
        <v>6</v>
      </c>
      <c r="N167" s="433">
        <f>F167*K167</f>
        <v>4400</v>
      </c>
      <c r="O167" s="516">
        <f>N167</f>
        <v>4400</v>
      </c>
    </row>
    <row r="168" spans="1:20" s="262" customFormat="1" ht="12.75" customHeight="1" thickBot="1">
      <c r="A168" s="871" t="s">
        <v>161</v>
      </c>
      <c r="B168" s="872"/>
      <c r="C168" s="872"/>
      <c r="D168" s="872"/>
      <c r="E168" s="872"/>
      <c r="F168" s="626"/>
      <c r="G168" s="626"/>
      <c r="H168" s="626"/>
      <c r="I168" s="626"/>
      <c r="J168" s="626"/>
      <c r="K168" s="626"/>
      <c r="L168" s="626"/>
      <c r="M168" s="626"/>
      <c r="N168" s="626"/>
      <c r="O168" s="261"/>
    </row>
    <row r="169" spans="1:20" s="262" customFormat="1" ht="12.75" customHeight="1">
      <c r="A169" s="820" t="s">
        <v>269</v>
      </c>
      <c r="B169" s="821"/>
      <c r="C169" s="821"/>
      <c r="D169" s="821"/>
      <c r="E169" s="821"/>
      <c r="F169" s="821"/>
      <c r="G169" s="821"/>
      <c r="H169" s="821"/>
      <c r="I169" s="821"/>
      <c r="J169" s="821"/>
      <c r="K169" s="821"/>
      <c r="L169" s="821"/>
      <c r="M169" s="821"/>
      <c r="N169" s="822"/>
      <c r="O169" s="261"/>
    </row>
    <row r="170" spans="1:20" s="262" customFormat="1" ht="12.75" customHeight="1" thickBot="1">
      <c r="A170" s="634"/>
      <c r="B170" s="635"/>
      <c r="C170" s="635"/>
      <c r="D170" s="635"/>
      <c r="E170" s="636"/>
      <c r="F170" s="852">
        <v>2</v>
      </c>
      <c r="G170" s="852"/>
      <c r="H170" s="637"/>
      <c r="I170" s="636" t="s">
        <v>8</v>
      </c>
      <c r="J170" s="636" t="s">
        <v>2</v>
      </c>
      <c r="K170" s="638">
        <v>2500</v>
      </c>
      <c r="L170" s="636" t="s">
        <v>76</v>
      </c>
      <c r="M170" s="636" t="s">
        <v>6</v>
      </c>
      <c r="N170" s="639">
        <f>F170*K170</f>
        <v>5000</v>
      </c>
      <c r="O170" s="633">
        <f>N170</f>
        <v>5000</v>
      </c>
    </row>
    <row r="171" spans="1:20" s="277" customFormat="1" ht="12.75" customHeight="1">
      <c r="A171" s="627"/>
      <c r="B171" s="628"/>
      <c r="C171" s="628"/>
      <c r="D171" s="628"/>
      <c r="E171" s="627"/>
      <c r="F171" s="629"/>
      <c r="G171" s="629"/>
      <c r="H171" s="630"/>
      <c r="I171" s="627"/>
      <c r="J171" s="627"/>
      <c r="K171" s="631"/>
      <c r="L171" s="627"/>
      <c r="M171" s="627"/>
      <c r="N171" s="627"/>
      <c r="O171" s="278"/>
    </row>
    <row r="172" spans="1:20" s="632" customFormat="1" ht="12.75" customHeight="1">
      <c r="A172" s="844" t="s">
        <v>27</v>
      </c>
      <c r="B172" s="844"/>
      <c r="C172" s="844"/>
      <c r="D172" s="844"/>
      <c r="E172" s="844"/>
      <c r="F172" s="844"/>
      <c r="G172" s="844"/>
      <c r="H172" s="844"/>
      <c r="I172" s="844"/>
      <c r="J172" s="844"/>
      <c r="K172" s="844"/>
      <c r="L172" s="844"/>
      <c r="M172" s="844"/>
      <c r="N172" s="844"/>
      <c r="O172" s="844"/>
      <c r="Q172" s="72"/>
      <c r="R172" s="72"/>
      <c r="S172" s="72"/>
      <c r="T172" s="72"/>
    </row>
    <row r="173" spans="1:20" ht="12.75" customHeight="1">
      <c r="A173" s="858" t="s">
        <v>28</v>
      </c>
      <c r="B173" s="858"/>
      <c r="C173" s="858"/>
      <c r="D173" s="858"/>
      <c r="E173" s="858"/>
      <c r="F173" s="858"/>
      <c r="G173" s="858"/>
      <c r="H173" s="858"/>
      <c r="I173" s="858"/>
      <c r="J173" s="858"/>
      <c r="K173" s="858"/>
      <c r="L173" s="858"/>
      <c r="M173" s="858"/>
      <c r="N173" s="858"/>
      <c r="O173" s="858"/>
      <c r="Q173" s="129"/>
      <c r="R173" s="129"/>
      <c r="S173" s="129"/>
      <c r="T173" s="129"/>
    </row>
    <row r="174" spans="1:20" ht="12.75" customHeight="1">
      <c r="A174" s="804" t="s">
        <v>142</v>
      </c>
      <c r="B174" s="804"/>
      <c r="C174" s="804"/>
      <c r="D174" s="804"/>
      <c r="E174" s="804"/>
      <c r="F174" s="804"/>
      <c r="G174" s="804"/>
      <c r="H174" s="804"/>
      <c r="I174" s="804"/>
      <c r="J174" s="804"/>
      <c r="K174" s="804"/>
      <c r="L174" s="804"/>
      <c r="M174" s="804"/>
      <c r="N174" s="804"/>
      <c r="O174" s="804"/>
      <c r="Q174" s="129"/>
      <c r="R174" s="129"/>
      <c r="S174" s="129"/>
      <c r="T174" s="129"/>
    </row>
    <row r="175" spans="1:20" ht="12.75" customHeight="1" thickBot="1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 t="s">
        <v>8</v>
      </c>
      <c r="Q175" s="129"/>
      <c r="R175" s="129"/>
      <c r="S175" s="129"/>
      <c r="T175" s="129"/>
    </row>
    <row r="176" spans="1:20" ht="12.75" customHeight="1" thickBot="1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395">
        <f>O178+O181+O190+O198+O187+O184+O194</f>
        <v>294047.92</v>
      </c>
      <c r="Q176" s="129"/>
      <c r="R176" s="129"/>
      <c r="S176" s="129"/>
      <c r="T176" s="129"/>
    </row>
    <row r="177" spans="1:18" s="107" customFormat="1" ht="12.75" customHeight="1">
      <c r="A177" s="869" t="s">
        <v>42</v>
      </c>
      <c r="B177" s="870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30"/>
      <c r="O177" s="117"/>
    </row>
    <row r="178" spans="1:18" s="107" customFormat="1" ht="12.75" customHeight="1">
      <c r="A178" s="834" t="s">
        <v>171</v>
      </c>
      <c r="B178" s="835"/>
      <c r="C178" s="835"/>
      <c r="D178" s="835"/>
      <c r="E178" s="835"/>
      <c r="F178" s="835"/>
      <c r="G178" s="835"/>
      <c r="H178" s="835"/>
      <c r="I178" s="835"/>
      <c r="J178" s="835"/>
      <c r="K178" s="835"/>
      <c r="L178" s="835"/>
      <c r="M178" s="835"/>
      <c r="N178" s="836"/>
      <c r="O178" s="158">
        <f>N179</f>
        <v>38473.32</v>
      </c>
      <c r="R178" s="108"/>
    </row>
    <row r="179" spans="1:18" s="107" customFormat="1" ht="12.75" customHeight="1">
      <c r="A179" s="131"/>
      <c r="B179" s="109"/>
      <c r="C179" s="109"/>
      <c r="D179" s="109"/>
      <c r="E179" s="157">
        <v>3</v>
      </c>
      <c r="F179" s="106" t="s">
        <v>2</v>
      </c>
      <c r="G179" s="816">
        <v>1068.72</v>
      </c>
      <c r="H179" s="816"/>
      <c r="I179" s="106" t="s">
        <v>8</v>
      </c>
      <c r="J179" s="106" t="s">
        <v>2</v>
      </c>
      <c r="K179" s="157">
        <v>12</v>
      </c>
      <c r="L179" s="106" t="s">
        <v>16</v>
      </c>
      <c r="M179" s="106" t="s">
        <v>6</v>
      </c>
      <c r="N179" s="110">
        <f>G179*K179*E179-0.6</f>
        <v>38473.32</v>
      </c>
      <c r="O179" s="111"/>
    </row>
    <row r="180" spans="1:18" s="107" customFormat="1" ht="12.75" customHeight="1">
      <c r="A180" s="131"/>
      <c r="B180" s="109"/>
      <c r="C180" s="109"/>
      <c r="D180" s="109"/>
      <c r="E180" s="106"/>
      <c r="F180" s="106"/>
      <c r="G180" s="133"/>
      <c r="H180" s="133"/>
      <c r="I180" s="106"/>
      <c r="J180" s="106"/>
      <c r="K180" s="106"/>
      <c r="L180" s="106"/>
      <c r="M180" s="106"/>
      <c r="N180" s="114"/>
      <c r="O180" s="111"/>
    </row>
    <row r="181" spans="1:18" s="262" customFormat="1" ht="12.75" customHeight="1">
      <c r="A181" s="303" t="s">
        <v>84</v>
      </c>
      <c r="B181" s="287"/>
      <c r="C181" s="287"/>
      <c r="D181" s="287"/>
      <c r="E181" s="297"/>
      <c r="F181" s="297"/>
      <c r="G181" s="304"/>
      <c r="H181" s="304"/>
      <c r="I181" s="297"/>
      <c r="J181" s="297"/>
      <c r="K181" s="297"/>
      <c r="L181" s="297"/>
      <c r="M181" s="297"/>
      <c r="N181" s="305"/>
      <c r="O181" s="306">
        <f>N182+N183</f>
        <v>1266.5999999999999</v>
      </c>
    </row>
    <row r="182" spans="1:18" s="262" customFormat="1" ht="12.75" customHeight="1">
      <c r="A182" s="307" t="s">
        <v>261</v>
      </c>
      <c r="B182" s="287"/>
      <c r="C182" s="287"/>
      <c r="D182" s="287"/>
      <c r="E182" s="297"/>
      <c r="F182" s="297"/>
      <c r="G182" s="304"/>
      <c r="H182" s="304"/>
      <c r="I182" s="297"/>
      <c r="J182" s="297"/>
      <c r="K182" s="297"/>
      <c r="L182" s="297"/>
      <c r="M182" s="297"/>
      <c r="N182" s="310">
        <v>1266.5999999999999</v>
      </c>
      <c r="O182" s="308"/>
    </row>
    <row r="183" spans="1:18" s="262" customFormat="1" ht="12.75" customHeight="1">
      <c r="A183" s="307"/>
      <c r="B183" s="287"/>
      <c r="C183" s="287"/>
      <c r="D183" s="287"/>
      <c r="E183" s="297"/>
      <c r="F183" s="297"/>
      <c r="G183" s="304"/>
      <c r="H183" s="304"/>
      <c r="I183" s="297"/>
      <c r="J183" s="297"/>
      <c r="K183" s="297"/>
      <c r="L183" s="297"/>
      <c r="M183" s="297"/>
      <c r="N183" s="305"/>
      <c r="O183" s="308"/>
    </row>
    <row r="184" spans="1:18" s="262" customFormat="1" ht="12.75" customHeight="1">
      <c r="A184" s="303" t="s">
        <v>107</v>
      </c>
      <c r="B184" s="287"/>
      <c r="C184" s="287"/>
      <c r="D184" s="287"/>
      <c r="E184" s="297"/>
      <c r="F184" s="297"/>
      <c r="G184" s="304"/>
      <c r="H184" s="304"/>
      <c r="I184" s="297"/>
      <c r="J184" s="297"/>
      <c r="K184" s="297"/>
      <c r="L184" s="297"/>
      <c r="M184" s="297"/>
      <c r="N184" s="305"/>
      <c r="O184" s="306">
        <v>3700</v>
      </c>
    </row>
    <row r="185" spans="1:18" s="262" customFormat="1" ht="12.75" customHeight="1">
      <c r="A185" s="307" t="s">
        <v>184</v>
      </c>
      <c r="B185" s="287"/>
      <c r="C185" s="287"/>
      <c r="D185" s="287"/>
      <c r="E185" s="297"/>
      <c r="F185" s="297"/>
      <c r="G185" s="304"/>
      <c r="H185" s="304"/>
      <c r="I185" s="297"/>
      <c r="J185" s="297"/>
      <c r="K185" s="297"/>
      <c r="L185" s="297"/>
      <c r="M185" s="297"/>
      <c r="N185" s="651">
        <v>3700</v>
      </c>
      <c r="O185" s="308"/>
    </row>
    <row r="186" spans="1:18" s="262" customFormat="1" ht="12.75" customHeight="1">
      <c r="A186" s="307"/>
      <c r="B186" s="287"/>
      <c r="C186" s="287"/>
      <c r="D186" s="287"/>
      <c r="E186" s="297"/>
      <c r="F186" s="297"/>
      <c r="G186" s="304"/>
      <c r="H186" s="304"/>
      <c r="I186" s="297"/>
      <c r="J186" s="297"/>
      <c r="K186" s="297"/>
      <c r="L186" s="297"/>
      <c r="M186" s="297"/>
      <c r="N186" s="305"/>
      <c r="O186" s="308"/>
    </row>
    <row r="187" spans="1:18" s="262" customFormat="1" ht="12.75" customHeight="1">
      <c r="A187" s="303" t="s">
        <v>106</v>
      </c>
      <c r="B187" s="287"/>
      <c r="C187" s="287"/>
      <c r="D187" s="287"/>
      <c r="E187" s="297"/>
      <c r="F187" s="297"/>
      <c r="G187" s="304"/>
      <c r="H187" s="304"/>
      <c r="I187" s="297"/>
      <c r="J187" s="297"/>
      <c r="K187" s="297"/>
      <c r="L187" s="297"/>
      <c r="M187" s="297"/>
      <c r="N187" s="305"/>
      <c r="O187" s="306">
        <f>N188</f>
        <v>1000</v>
      </c>
    </row>
    <row r="188" spans="1:18" s="262" customFormat="1" ht="12.75" customHeight="1">
      <c r="A188" s="307" t="s">
        <v>185</v>
      </c>
      <c r="B188" s="287"/>
      <c r="C188" s="287"/>
      <c r="D188" s="287"/>
      <c r="E188" s="297"/>
      <c r="F188" s="297"/>
      <c r="G188" s="304"/>
      <c r="H188" s="304"/>
      <c r="I188" s="297"/>
      <c r="J188" s="297"/>
      <c r="K188" s="297"/>
      <c r="L188" s="297"/>
      <c r="M188" s="297"/>
      <c r="N188" s="310">
        <v>1000</v>
      </c>
      <c r="O188" s="308"/>
    </row>
    <row r="189" spans="1:18" s="262" customFormat="1" ht="12.75" customHeight="1">
      <c r="A189" s="307"/>
      <c r="B189" s="287"/>
      <c r="C189" s="287"/>
      <c r="D189" s="287"/>
      <c r="E189" s="297"/>
      <c r="F189" s="297"/>
      <c r="G189" s="304"/>
      <c r="H189" s="304"/>
      <c r="I189" s="297"/>
      <c r="J189" s="297"/>
      <c r="K189" s="297"/>
      <c r="L189" s="297"/>
      <c r="M189" s="297"/>
      <c r="N189" s="305"/>
      <c r="O189" s="308"/>
    </row>
    <row r="190" spans="1:18" s="262" customFormat="1" ht="12.75" customHeight="1">
      <c r="A190" s="303" t="s">
        <v>44</v>
      </c>
      <c r="B190" s="287"/>
      <c r="C190" s="287"/>
      <c r="D190" s="287"/>
      <c r="E190" s="297"/>
      <c r="F190" s="297"/>
      <c r="G190" s="304"/>
      <c r="H190" s="304"/>
      <c r="I190" s="297"/>
      <c r="J190" s="297"/>
      <c r="K190" s="297"/>
      <c r="L190" s="297"/>
      <c r="M190" s="297"/>
      <c r="N190" s="305"/>
      <c r="O190" s="652">
        <f>N192</f>
        <v>22248</v>
      </c>
    </row>
    <row r="191" spans="1:18" s="262" customFormat="1" ht="12.75" customHeight="1">
      <c r="A191" s="307" t="s">
        <v>204</v>
      </c>
      <c r="B191" s="287"/>
      <c r="C191" s="287"/>
      <c r="D191" s="287"/>
      <c r="E191" s="297"/>
      <c r="F191" s="297"/>
      <c r="G191" s="304"/>
      <c r="H191" s="304"/>
      <c r="I191" s="297"/>
      <c r="J191" s="297"/>
      <c r="K191" s="297"/>
      <c r="L191" s="297"/>
      <c r="M191" s="297"/>
      <c r="N191" s="305"/>
      <c r="O191" s="308"/>
    </row>
    <row r="192" spans="1:18" s="262" customFormat="1" ht="12.75" customHeight="1">
      <c r="A192" s="307"/>
      <c r="B192" s="287"/>
      <c r="C192" s="287"/>
      <c r="D192" s="287"/>
      <c r="E192" s="297"/>
      <c r="F192" s="297"/>
      <c r="G192" s="845">
        <v>2472</v>
      </c>
      <c r="H192" s="845"/>
      <c r="I192" s="297" t="s">
        <v>8</v>
      </c>
      <c r="J192" s="297" t="s">
        <v>2</v>
      </c>
      <c r="K192" s="309">
        <v>9</v>
      </c>
      <c r="L192" s="297" t="s">
        <v>61</v>
      </c>
      <c r="M192" s="297" t="s">
        <v>6</v>
      </c>
      <c r="N192" s="651">
        <f>ROUND(G192*K192,2)</f>
        <v>22248</v>
      </c>
      <c r="O192" s="308"/>
    </row>
    <row r="193" spans="1:20" s="262" customFormat="1" ht="12.75" customHeight="1">
      <c r="A193" s="307"/>
      <c r="B193" s="287"/>
      <c r="C193" s="287"/>
      <c r="D193" s="287"/>
      <c r="E193" s="297"/>
      <c r="F193" s="297"/>
      <c r="G193" s="501"/>
      <c r="H193" s="501"/>
      <c r="I193" s="297"/>
      <c r="J193" s="297"/>
      <c r="K193" s="297"/>
      <c r="L193" s="297"/>
      <c r="M193" s="297"/>
      <c r="N193" s="305"/>
      <c r="O193" s="308"/>
    </row>
    <row r="194" spans="1:20" s="262" customFormat="1" ht="12.75" customHeight="1">
      <c r="A194" s="307"/>
      <c r="B194" s="287"/>
      <c r="C194" s="287"/>
      <c r="D194" s="287"/>
      <c r="E194" s="297"/>
      <c r="F194" s="297"/>
      <c r="G194" s="304"/>
      <c r="H194" s="304"/>
      <c r="I194" s="297"/>
      <c r="J194" s="297"/>
      <c r="K194" s="297"/>
      <c r="L194" s="297"/>
      <c r="M194" s="297"/>
      <c r="N194" s="305"/>
      <c r="O194" s="502">
        <f>N196</f>
        <v>8250</v>
      </c>
    </row>
    <row r="195" spans="1:20" s="262" customFormat="1" ht="12.75" customHeight="1">
      <c r="A195" s="303" t="s">
        <v>205</v>
      </c>
      <c r="B195" s="287"/>
      <c r="C195" s="287"/>
      <c r="D195" s="287"/>
      <c r="E195" s="297"/>
      <c r="F195" s="297"/>
      <c r="G195" s="813"/>
      <c r="H195" s="813"/>
      <c r="I195" s="297"/>
      <c r="J195" s="297"/>
      <c r="K195" s="297"/>
      <c r="L195" s="297"/>
      <c r="M195" s="297"/>
      <c r="N195" s="305"/>
      <c r="O195" s="308"/>
    </row>
    <row r="196" spans="1:20" s="262" customFormat="1" ht="12.75" customHeight="1">
      <c r="A196" s="307" t="s">
        <v>206</v>
      </c>
      <c r="B196" s="287"/>
      <c r="C196" s="287"/>
      <c r="D196" s="287"/>
      <c r="E196" s="297"/>
      <c r="F196" s="297"/>
      <c r="G196" s="304"/>
      <c r="H196" s="304"/>
      <c r="I196" s="297"/>
      <c r="J196" s="297"/>
      <c r="K196" s="297"/>
      <c r="L196" s="297"/>
      <c r="M196" s="297"/>
      <c r="N196" s="310">
        <v>8250</v>
      </c>
      <c r="O196" s="308"/>
    </row>
    <row r="197" spans="1:20" s="107" customFormat="1" ht="12.75" customHeight="1">
      <c r="A197" s="131"/>
      <c r="B197" s="109"/>
      <c r="C197" s="109"/>
      <c r="D197" s="109"/>
      <c r="E197" s="106"/>
      <c r="F197" s="106"/>
      <c r="G197" s="133"/>
      <c r="H197" s="133"/>
      <c r="I197" s="106"/>
      <c r="J197" s="106"/>
      <c r="K197" s="106"/>
      <c r="L197" s="106"/>
      <c r="M197" s="106"/>
      <c r="N197" s="114"/>
      <c r="O197" s="111"/>
    </row>
    <row r="198" spans="1:20" s="107" customFormat="1" ht="12.75" customHeight="1">
      <c r="A198" s="134" t="s">
        <v>43</v>
      </c>
      <c r="B198" s="135"/>
      <c r="C198" s="109"/>
      <c r="D198" s="109"/>
      <c r="E198" s="106"/>
      <c r="F198" s="106"/>
      <c r="G198" s="133"/>
      <c r="H198" s="133"/>
      <c r="I198" s="106"/>
      <c r="J198" s="106"/>
      <c r="K198" s="106"/>
      <c r="L198" s="106"/>
      <c r="M198" s="106"/>
      <c r="N198" s="114"/>
      <c r="O198" s="158">
        <f>K205+K206</f>
        <v>219110</v>
      </c>
    </row>
    <row r="199" spans="1:20" s="107" customFormat="1" ht="12.75" customHeight="1">
      <c r="A199" s="834" t="s">
        <v>186</v>
      </c>
      <c r="B199" s="835"/>
      <c r="C199" s="835"/>
      <c r="D199" s="835"/>
      <c r="E199" s="835"/>
      <c r="F199" s="835"/>
      <c r="G199" s="835"/>
      <c r="H199" s="835"/>
      <c r="I199" s="835"/>
      <c r="J199" s="835"/>
      <c r="K199" s="835"/>
      <c r="L199" s="835"/>
      <c r="M199" s="835"/>
      <c r="N199" s="136"/>
      <c r="O199" s="137"/>
    </row>
    <row r="200" spans="1:20" s="107" customFormat="1" ht="12.75" customHeight="1">
      <c r="A200" s="113"/>
      <c r="B200" s="123"/>
      <c r="C200" s="816">
        <v>131</v>
      </c>
      <c r="D200" s="816"/>
      <c r="E200" s="95" t="s">
        <v>7</v>
      </c>
      <c r="F200" s="95"/>
      <c r="G200" s="817" t="s">
        <v>2</v>
      </c>
      <c r="H200" s="817"/>
      <c r="I200" s="156">
        <v>1300</v>
      </c>
      <c r="J200" s="95" t="s">
        <v>6</v>
      </c>
      <c r="K200" s="815">
        <f>ROUND(C200*I200,2)</f>
        <v>170300</v>
      </c>
      <c r="L200" s="815"/>
      <c r="M200" s="815"/>
      <c r="N200" s="136"/>
      <c r="O200" s="132"/>
    </row>
    <row r="201" spans="1:20" s="107" customFormat="1" ht="12.75" customHeight="1">
      <c r="A201" s="113"/>
      <c r="B201" s="123"/>
      <c r="C201" s="816">
        <v>11</v>
      </c>
      <c r="D201" s="816"/>
      <c r="E201" s="95" t="s">
        <v>7</v>
      </c>
      <c r="F201" s="95"/>
      <c r="G201" s="817" t="s">
        <v>2</v>
      </c>
      <c r="H201" s="817"/>
      <c r="I201" s="156">
        <v>1090</v>
      </c>
      <c r="J201" s="95" t="s">
        <v>6</v>
      </c>
      <c r="K201" s="815">
        <f>ROUND(C201*I201,2)</f>
        <v>11990</v>
      </c>
      <c r="L201" s="815"/>
      <c r="M201" s="815"/>
      <c r="N201" s="136"/>
      <c r="O201" s="132"/>
    </row>
    <row r="202" spans="1:20" s="107" customFormat="1" ht="12.75" customHeight="1">
      <c r="A202" s="834"/>
      <c r="B202" s="835"/>
      <c r="C202" s="835"/>
      <c r="D202" s="835"/>
      <c r="E202" s="835"/>
      <c r="F202" s="835"/>
      <c r="G202" s="835"/>
      <c r="H202" s="835"/>
      <c r="I202" s="835"/>
      <c r="J202" s="835"/>
      <c r="K202" s="835"/>
      <c r="L202" s="835"/>
      <c r="M202" s="835"/>
      <c r="N202" s="136"/>
      <c r="O202" s="132"/>
    </row>
    <row r="203" spans="1:20" s="107" customFormat="1" ht="12.75" customHeight="1">
      <c r="A203" s="113" t="s">
        <v>82</v>
      </c>
      <c r="B203" s="123"/>
      <c r="C203" s="816">
        <v>93</v>
      </c>
      <c r="D203" s="816"/>
      <c r="E203" s="95" t="s">
        <v>7</v>
      </c>
      <c r="F203" s="95"/>
      <c r="G203" s="817" t="s">
        <v>2</v>
      </c>
      <c r="H203" s="817"/>
      <c r="I203" s="156">
        <v>120</v>
      </c>
      <c r="J203" s="95" t="s">
        <v>6</v>
      </c>
      <c r="K203" s="815">
        <f>ROUND(C203*I203,2)</f>
        <v>11160</v>
      </c>
      <c r="L203" s="815"/>
      <c r="M203" s="815"/>
      <c r="N203" s="136"/>
      <c r="O203" s="132"/>
    </row>
    <row r="204" spans="1:20" s="107" customFormat="1" ht="12.75" customHeight="1">
      <c r="A204" s="113" t="s">
        <v>83</v>
      </c>
      <c r="B204" s="123"/>
      <c r="C204" s="816">
        <v>142</v>
      </c>
      <c r="D204" s="816"/>
      <c r="E204" s="95" t="s">
        <v>7</v>
      </c>
      <c r="F204" s="95"/>
      <c r="G204" s="817" t="s">
        <v>2</v>
      </c>
      <c r="H204" s="817"/>
      <c r="I204" s="156">
        <v>180</v>
      </c>
      <c r="J204" s="95" t="s">
        <v>6</v>
      </c>
      <c r="K204" s="815">
        <f>ROUND(C204*I204,2)</f>
        <v>25560</v>
      </c>
      <c r="L204" s="815"/>
      <c r="M204" s="815"/>
      <c r="N204" s="136"/>
      <c r="O204" s="132"/>
    </row>
    <row r="205" spans="1:20" s="107" customFormat="1" ht="12.75" customHeight="1">
      <c r="A205" s="113"/>
      <c r="B205" s="123"/>
      <c r="C205" s="119"/>
      <c r="D205" s="119"/>
      <c r="E205" s="95"/>
      <c r="F205" s="95"/>
      <c r="G205" s="119"/>
      <c r="H205" s="119"/>
      <c r="I205" s="112"/>
      <c r="J205" s="95"/>
      <c r="K205" s="851">
        <f>K200+K201+K203+K204+100</f>
        <v>219110</v>
      </c>
      <c r="L205" s="851"/>
      <c r="M205" s="138"/>
      <c r="N205" s="136"/>
      <c r="O205" s="132"/>
    </row>
    <row r="206" spans="1:20" s="107" customFormat="1" ht="16.5" customHeight="1" thickBot="1">
      <c r="A206" s="139"/>
      <c r="B206" s="126"/>
      <c r="C206" s="860"/>
      <c r="D206" s="860"/>
      <c r="E206" s="127"/>
      <c r="F206" s="127"/>
      <c r="G206" s="860"/>
      <c r="H206" s="860"/>
      <c r="I206" s="125"/>
      <c r="J206" s="127"/>
      <c r="K206" s="824"/>
      <c r="L206" s="824"/>
      <c r="M206" s="824"/>
      <c r="N206" s="140"/>
      <c r="O206" s="141"/>
    </row>
    <row r="207" spans="1:20" s="142" customFormat="1" ht="17.25" customHeight="1">
      <c r="A207" s="814" t="s">
        <v>29</v>
      </c>
      <c r="B207" s="814"/>
      <c r="C207" s="814"/>
      <c r="D207" s="814"/>
      <c r="E207" s="814"/>
      <c r="F207" s="814"/>
      <c r="G207" s="814"/>
      <c r="H207" s="814"/>
      <c r="I207" s="814"/>
      <c r="J207" s="814"/>
      <c r="K207" s="814"/>
      <c r="L207" s="814"/>
      <c r="M207" s="814"/>
      <c r="N207" s="814"/>
      <c r="O207" s="814"/>
      <c r="Q207" s="143"/>
      <c r="R207" s="143"/>
      <c r="S207" s="143"/>
      <c r="T207" s="143"/>
    </row>
    <row r="208" spans="1:20" ht="12.75" customHeight="1">
      <c r="A208" s="804" t="s">
        <v>30</v>
      </c>
      <c r="B208" s="804"/>
      <c r="C208" s="804"/>
      <c r="D208" s="804"/>
      <c r="E208" s="804"/>
      <c r="F208" s="804"/>
      <c r="G208" s="804"/>
      <c r="H208" s="804"/>
      <c r="I208" s="804"/>
      <c r="J208" s="804"/>
      <c r="K208" s="804"/>
      <c r="L208" s="804"/>
      <c r="M208" s="804"/>
      <c r="N208" s="804"/>
      <c r="O208" s="804"/>
      <c r="Q208" s="129"/>
      <c r="R208" s="129"/>
      <c r="S208" s="129"/>
      <c r="T208" s="129"/>
    </row>
    <row r="209" spans="1:20" ht="12.75" customHeight="1">
      <c r="A209" s="804" t="s">
        <v>142</v>
      </c>
      <c r="B209" s="804"/>
      <c r="C209" s="804"/>
      <c r="D209" s="804"/>
      <c r="E209" s="804"/>
      <c r="F209" s="804"/>
      <c r="G209" s="804"/>
      <c r="H209" s="804"/>
      <c r="I209" s="804"/>
      <c r="J209" s="804"/>
      <c r="K209" s="804"/>
      <c r="L209" s="804"/>
      <c r="M209" s="804"/>
      <c r="N209" s="804"/>
      <c r="O209" s="804"/>
      <c r="Q209" s="129"/>
      <c r="R209" s="129"/>
      <c r="S209" s="129"/>
      <c r="T209" s="129"/>
    </row>
    <row r="210" spans="1:20" ht="12.75" customHeight="1" thickBot="1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 t="s">
        <v>8</v>
      </c>
      <c r="Q210" s="129"/>
      <c r="R210" s="129"/>
      <c r="S210" s="129"/>
      <c r="T210" s="129"/>
    </row>
    <row r="211" spans="1:20" s="107" customFormat="1" ht="12.75" customHeight="1" thickBot="1">
      <c r="A211" s="859"/>
      <c r="B211" s="859"/>
      <c r="C211" s="859"/>
      <c r="D211" s="859"/>
      <c r="E211" s="859"/>
      <c r="F211" s="859"/>
      <c r="G211" s="859"/>
      <c r="H211" s="859"/>
      <c r="I211" s="859"/>
      <c r="J211" s="859"/>
      <c r="K211" s="859"/>
      <c r="L211" s="859"/>
      <c r="M211" s="859"/>
      <c r="N211" s="859"/>
      <c r="O211" s="231">
        <f>E214+E217</f>
        <v>530838.51</v>
      </c>
    </row>
    <row r="212" spans="1:20" s="247" customFormat="1" ht="12.75" customHeight="1">
      <c r="A212" s="311"/>
      <c r="B212" s="249"/>
      <c r="C212" s="249"/>
      <c r="D212" s="249"/>
      <c r="E212" s="249"/>
      <c r="F212" s="249"/>
      <c r="G212" s="249"/>
      <c r="H212" s="249"/>
      <c r="I212" s="249"/>
      <c r="J212" s="249"/>
      <c r="K212" s="249"/>
      <c r="L212" s="249"/>
      <c r="M212" s="249"/>
      <c r="N212" s="249"/>
      <c r="O212" s="586"/>
    </row>
    <row r="213" spans="1:20" s="262" customFormat="1" ht="12.75" customHeight="1">
      <c r="A213" s="270" t="s">
        <v>14</v>
      </c>
      <c r="B213" s="271"/>
      <c r="C213" s="271"/>
      <c r="D213" s="271"/>
      <c r="E213" s="271"/>
      <c r="F213" s="271"/>
      <c r="G213" s="271"/>
      <c r="H213" s="271"/>
      <c r="I213" s="271"/>
      <c r="J213" s="277"/>
      <c r="K213" s="826"/>
      <c r="L213" s="826"/>
      <c r="M213" s="277"/>
      <c r="N213" s="278"/>
      <c r="O213" s="587"/>
      <c r="R213" s="314"/>
    </row>
    <row r="214" spans="1:20" s="262" customFormat="1" ht="12.75" customHeight="1">
      <c r="A214" s="315">
        <v>8040591</v>
      </c>
      <c r="B214" s="316" t="s">
        <v>2</v>
      </c>
      <c r="C214" s="317">
        <v>2.1999999999999999E-2</v>
      </c>
      <c r="D214" s="271" t="s">
        <v>6</v>
      </c>
      <c r="E214" s="827">
        <f>ROUND(A214*C214,2)</f>
        <v>176893</v>
      </c>
      <c r="F214" s="827"/>
      <c r="G214" s="827"/>
      <c r="H214" s="827"/>
      <c r="I214" s="271"/>
      <c r="J214" s="273"/>
      <c r="K214" s="273"/>
      <c r="L214" s="273"/>
      <c r="M214" s="273"/>
      <c r="N214" s="273"/>
      <c r="O214" s="587"/>
    </row>
    <row r="215" spans="1:20" s="262" customFormat="1" ht="12.75" customHeight="1">
      <c r="A215" s="818" t="s">
        <v>108</v>
      </c>
      <c r="B215" s="819"/>
      <c r="C215" s="819"/>
      <c r="D215" s="819"/>
      <c r="E215" s="819"/>
      <c r="F215" s="819"/>
      <c r="G215" s="819"/>
      <c r="H215" s="819"/>
      <c r="I215" s="819"/>
      <c r="J215" s="819"/>
      <c r="K215" s="819"/>
      <c r="L215" s="819"/>
      <c r="M215" s="273"/>
      <c r="N215" s="298"/>
      <c r="O215" s="587"/>
    </row>
    <row r="216" spans="1:20" s="262" customFormat="1" ht="12.75" customHeight="1">
      <c r="A216" s="318" t="s">
        <v>15</v>
      </c>
      <c r="B216" s="290"/>
      <c r="C216" s="277"/>
      <c r="D216" s="277"/>
      <c r="E216" s="277"/>
      <c r="F216" s="277"/>
      <c r="G216" s="277"/>
      <c r="H216" s="853"/>
      <c r="I216" s="853"/>
      <c r="J216" s="277"/>
      <c r="K216" s="826"/>
      <c r="L216" s="826"/>
      <c r="M216" s="277"/>
      <c r="N216" s="278"/>
      <c r="O216" s="587"/>
    </row>
    <row r="217" spans="1:20" s="262" customFormat="1" ht="12.75" customHeight="1">
      <c r="A217" s="319">
        <v>23596367.100000001</v>
      </c>
      <c r="B217" s="316" t="s">
        <v>2</v>
      </c>
      <c r="C217" s="317">
        <v>1.4999999999999999E-2</v>
      </c>
      <c r="D217" s="271" t="s">
        <v>6</v>
      </c>
      <c r="E217" s="855">
        <f>ROUND(A217*C217,2)</f>
        <v>353945.51</v>
      </c>
      <c r="F217" s="855"/>
      <c r="G217" s="855"/>
      <c r="H217" s="855"/>
      <c r="I217" s="271"/>
      <c r="J217" s="271"/>
      <c r="K217" s="271"/>
      <c r="L217" s="271"/>
      <c r="M217" s="273"/>
      <c r="N217" s="273"/>
      <c r="O217" s="587"/>
    </row>
    <row r="218" spans="1:20" s="262" customFormat="1" ht="12.75" customHeight="1">
      <c r="A218" s="318"/>
      <c r="B218" s="290"/>
      <c r="C218" s="277"/>
      <c r="D218" s="277"/>
      <c r="E218" s="277"/>
      <c r="F218" s="277"/>
      <c r="G218" s="277"/>
      <c r="H218" s="853"/>
      <c r="I218" s="853"/>
      <c r="J218" s="277"/>
      <c r="K218" s="826"/>
      <c r="L218" s="826"/>
      <c r="M218" s="277"/>
      <c r="N218" s="278"/>
      <c r="O218" s="587"/>
    </row>
    <row r="219" spans="1:20" s="247" customFormat="1" ht="12.75" customHeight="1">
      <c r="A219" s="839"/>
      <c r="B219" s="840"/>
      <c r="C219" s="840"/>
      <c r="D219" s="840"/>
      <c r="E219" s="825"/>
      <c r="F219" s="825"/>
      <c r="G219" s="825"/>
      <c r="H219" s="825"/>
      <c r="I219" s="312"/>
      <c r="J219" s="312"/>
      <c r="K219" s="312"/>
      <c r="L219" s="312"/>
      <c r="M219" s="313"/>
      <c r="N219" s="313"/>
      <c r="O219" s="588"/>
    </row>
    <row r="220" spans="1:20" s="247" customFormat="1" ht="12.75" customHeight="1" thickBot="1">
      <c r="A220" s="551"/>
      <c r="B220" s="552"/>
      <c r="C220" s="552"/>
      <c r="D220" s="552"/>
      <c r="E220" s="550"/>
      <c r="F220" s="550"/>
      <c r="G220" s="550"/>
      <c r="H220" s="550"/>
      <c r="I220" s="312"/>
      <c r="J220" s="312"/>
      <c r="K220" s="312"/>
      <c r="L220" s="312"/>
      <c r="M220" s="313"/>
      <c r="N220" s="313"/>
      <c r="O220" s="589"/>
    </row>
    <row r="221" spans="1:20" ht="12.75" customHeight="1">
      <c r="A221" s="83"/>
      <c r="B221" s="83"/>
      <c r="C221" s="83"/>
      <c r="D221" s="83"/>
      <c r="E221" s="83"/>
      <c r="F221" s="83"/>
      <c r="G221" s="83"/>
      <c r="H221" s="83"/>
      <c r="I221" s="72"/>
      <c r="J221" s="72"/>
      <c r="K221" s="72"/>
      <c r="L221" s="72"/>
      <c r="M221" s="72"/>
      <c r="N221" s="72"/>
      <c r="O221" s="72"/>
      <c r="Q221" s="129"/>
      <c r="R221" s="129"/>
      <c r="S221" s="129"/>
      <c r="T221" s="129"/>
    </row>
    <row r="222" spans="1:20" ht="12.75" customHeight="1">
      <c r="A222" s="814" t="s">
        <v>31</v>
      </c>
      <c r="B222" s="814"/>
      <c r="C222" s="814"/>
      <c r="D222" s="814"/>
      <c r="E222" s="814"/>
      <c r="F222" s="814"/>
      <c r="G222" s="814"/>
      <c r="H222" s="814"/>
      <c r="I222" s="814"/>
      <c r="J222" s="814"/>
      <c r="K222" s="814"/>
      <c r="L222" s="814"/>
      <c r="M222" s="814"/>
      <c r="N222" s="814"/>
      <c r="O222" s="814"/>
    </row>
    <row r="223" spans="1:20" ht="12.75" customHeight="1">
      <c r="A223" s="804" t="s">
        <v>32</v>
      </c>
      <c r="B223" s="804"/>
      <c r="C223" s="804"/>
      <c r="D223" s="804"/>
      <c r="E223" s="804"/>
      <c r="F223" s="804"/>
      <c r="G223" s="804"/>
      <c r="H223" s="804"/>
      <c r="I223" s="804"/>
      <c r="J223" s="804"/>
      <c r="K223" s="804"/>
      <c r="L223" s="804"/>
      <c r="M223" s="804"/>
      <c r="N223" s="804"/>
      <c r="O223" s="804"/>
    </row>
    <row r="224" spans="1:20" ht="12.75" customHeight="1">
      <c r="A224" s="804" t="s">
        <v>142</v>
      </c>
      <c r="B224" s="804"/>
      <c r="C224" s="804"/>
      <c r="D224" s="804"/>
      <c r="E224" s="804"/>
      <c r="F224" s="804"/>
      <c r="G224" s="804"/>
      <c r="H224" s="804"/>
      <c r="I224" s="804"/>
      <c r="J224" s="804"/>
      <c r="K224" s="804"/>
      <c r="L224" s="804"/>
      <c r="M224" s="804"/>
      <c r="N224" s="804"/>
      <c r="O224" s="804"/>
    </row>
    <row r="225" spans="1:20" ht="12.75" customHeight="1" thickBot="1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 t="s">
        <v>8</v>
      </c>
    </row>
    <row r="226" spans="1:20" ht="12.75" customHeight="1" thickBot="1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394">
        <f>N227+N230</f>
        <v>183208.08000000002</v>
      </c>
    </row>
    <row r="227" spans="1:20" ht="12.75" customHeight="1">
      <c r="A227" s="144" t="s">
        <v>97</v>
      </c>
      <c r="B227" s="145"/>
      <c r="C227" s="145"/>
      <c r="D227" s="145"/>
      <c r="E227" s="146"/>
      <c r="F227" s="146"/>
      <c r="G227" s="147"/>
      <c r="H227" s="147"/>
      <c r="I227" s="146"/>
      <c r="J227" s="146"/>
      <c r="K227" s="146"/>
      <c r="L227" s="146"/>
      <c r="M227" s="146"/>
      <c r="N227" s="642">
        <v>126745.08</v>
      </c>
      <c r="O227" s="640"/>
    </row>
    <row r="228" spans="1:20" ht="12.75" customHeight="1">
      <c r="A228" s="103"/>
      <c r="B228" s="148"/>
      <c r="C228" s="498"/>
      <c r="D228" s="148"/>
      <c r="E228" s="104"/>
      <c r="F228" s="104"/>
      <c r="G228" s="105"/>
      <c r="H228" s="620"/>
      <c r="I228" s="104"/>
      <c r="J228" s="104"/>
      <c r="K228" s="104"/>
      <c r="L228" s="104"/>
      <c r="M228" s="104"/>
      <c r="N228" s="643"/>
      <c r="O228" s="499"/>
    </row>
    <row r="229" spans="1:20" ht="12.75" customHeight="1">
      <c r="A229" s="515" t="s">
        <v>214</v>
      </c>
      <c r="B229" s="148"/>
      <c r="C229" s="498"/>
      <c r="D229" s="148"/>
      <c r="E229" s="104"/>
      <c r="F229" s="104"/>
      <c r="G229" s="105"/>
      <c r="H229" s="620"/>
      <c r="I229" s="104"/>
      <c r="J229" s="104"/>
      <c r="K229" s="104"/>
      <c r="L229" s="104"/>
      <c r="M229" s="104"/>
      <c r="N229" s="644"/>
      <c r="O229" s="499"/>
      <c r="R229" s="97"/>
    </row>
    <row r="230" spans="1:20" ht="12.75" customHeight="1">
      <c r="A230" s="500" t="s">
        <v>203</v>
      </c>
      <c r="B230" s="148"/>
      <c r="C230" s="498"/>
      <c r="D230" s="148"/>
      <c r="E230" s="104"/>
      <c r="F230" s="104"/>
      <c r="G230" s="105"/>
      <c r="H230" s="620"/>
      <c r="I230" s="104"/>
      <c r="J230" s="104"/>
      <c r="K230" s="104"/>
      <c r="L230" s="104"/>
      <c r="M230" s="104"/>
      <c r="N230" s="645">
        <v>56463</v>
      </c>
      <c r="O230" s="499"/>
    </row>
    <row r="231" spans="1:20" ht="12.75" customHeight="1" thickBot="1">
      <c r="A231" s="646"/>
      <c r="B231" s="647"/>
      <c r="C231" s="647"/>
      <c r="D231" s="647"/>
      <c r="E231" s="648"/>
      <c r="F231" s="648"/>
      <c r="G231" s="649"/>
      <c r="H231" s="649"/>
      <c r="I231" s="648"/>
      <c r="J231" s="648"/>
      <c r="K231" s="648"/>
      <c r="L231" s="648"/>
      <c r="M231" s="648"/>
      <c r="N231" s="650"/>
      <c r="O231" s="641"/>
    </row>
    <row r="232" spans="1:20" ht="12.75" customHeight="1">
      <c r="A232" s="142"/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Q232" s="129"/>
      <c r="R232" s="129"/>
      <c r="S232" s="129"/>
      <c r="T232" s="129"/>
    </row>
    <row r="233" spans="1:20" ht="12.75" customHeight="1">
      <c r="A233" s="149" t="s">
        <v>96</v>
      </c>
      <c r="Q233" s="129"/>
      <c r="R233" s="129"/>
      <c r="S233" s="129"/>
      <c r="T233" s="129"/>
    </row>
    <row r="234" spans="1:20" ht="12.75" customHeight="1">
      <c r="A234" s="149"/>
      <c r="Q234" s="129"/>
      <c r="R234" s="129"/>
      <c r="S234" s="129"/>
      <c r="T234" s="129"/>
    </row>
    <row r="235" spans="1:20" ht="12.75" customHeight="1">
      <c r="A235" s="149" t="s">
        <v>109</v>
      </c>
      <c r="Q235" s="129"/>
      <c r="R235" s="129"/>
      <c r="S235" s="129"/>
      <c r="T235" s="129"/>
    </row>
    <row r="236" spans="1:20" ht="12.75" customHeight="1">
      <c r="Q236" s="129"/>
      <c r="R236" s="129"/>
      <c r="S236" s="129"/>
      <c r="T236" s="129"/>
    </row>
    <row r="237" spans="1:20" ht="12.75" customHeight="1">
      <c r="Q237" s="129"/>
      <c r="R237" s="129"/>
      <c r="S237" s="129"/>
      <c r="T237" s="129"/>
    </row>
    <row r="238" spans="1:20" ht="12.75" customHeight="1">
      <c r="Q238" s="129"/>
      <c r="R238" s="129"/>
      <c r="S238" s="129"/>
      <c r="T238" s="129"/>
    </row>
    <row r="239" spans="1:20" ht="12.75" customHeight="1">
      <c r="Q239" s="129"/>
      <c r="R239" s="129"/>
      <c r="S239" s="129"/>
      <c r="T239" s="129"/>
    </row>
    <row r="240" spans="1:20">
      <c r="Q240" s="129"/>
      <c r="R240" s="129"/>
      <c r="S240" s="129"/>
      <c r="T240" s="129"/>
    </row>
  </sheetData>
  <mergeCells count="147">
    <mergeCell ref="A107:N107"/>
    <mergeCell ref="G108:H108"/>
    <mergeCell ref="C105:D105"/>
    <mergeCell ref="A103:N103"/>
    <mergeCell ref="A109:L109"/>
    <mergeCell ref="C54:D54"/>
    <mergeCell ref="H54:I54"/>
    <mergeCell ref="C68:D68"/>
    <mergeCell ref="A93:N93"/>
    <mergeCell ref="C79:D79"/>
    <mergeCell ref="C82:D82"/>
    <mergeCell ref="A101:M101"/>
    <mergeCell ref="C65:D65"/>
    <mergeCell ref="A95:N95"/>
    <mergeCell ref="C66:D66"/>
    <mergeCell ref="A76:N76"/>
    <mergeCell ref="G105:H105"/>
    <mergeCell ref="A137:N137"/>
    <mergeCell ref="A148:N148"/>
    <mergeCell ref="C200:D200"/>
    <mergeCell ref="A87:O87"/>
    <mergeCell ref="A63:N63"/>
    <mergeCell ref="H44:I44"/>
    <mergeCell ref="H43:I43"/>
    <mergeCell ref="C43:D43"/>
    <mergeCell ref="A89:O89"/>
    <mergeCell ref="A88:O88"/>
    <mergeCell ref="A72:N72"/>
    <mergeCell ref="A77:N77"/>
    <mergeCell ref="C80:D80"/>
    <mergeCell ref="C83:D83"/>
    <mergeCell ref="A84:M84"/>
    <mergeCell ref="A64:N64"/>
    <mergeCell ref="G179:H179"/>
    <mergeCell ref="A177:B177"/>
    <mergeCell ref="A168:E168"/>
    <mergeCell ref="A55:L55"/>
    <mergeCell ref="I142:J142"/>
    <mergeCell ref="I144:K144"/>
    <mergeCell ref="I145:K145"/>
    <mergeCell ref="H50:I50"/>
    <mergeCell ref="K218:L218"/>
    <mergeCell ref="A215:L215"/>
    <mergeCell ref="A111:N111"/>
    <mergeCell ref="A1:O1"/>
    <mergeCell ref="E217:H217"/>
    <mergeCell ref="A59:O59"/>
    <mergeCell ref="A123:N123"/>
    <mergeCell ref="A173:O173"/>
    <mergeCell ref="A35:O35"/>
    <mergeCell ref="C47:D47"/>
    <mergeCell ref="A211:N211"/>
    <mergeCell ref="K213:L213"/>
    <mergeCell ref="A208:O208"/>
    <mergeCell ref="H41:I41"/>
    <mergeCell ref="H42:I42"/>
    <mergeCell ref="C42:D42"/>
    <mergeCell ref="A207:O207"/>
    <mergeCell ref="C46:D46"/>
    <mergeCell ref="H47:I47"/>
    <mergeCell ref="H45:I45"/>
    <mergeCell ref="H48:I48"/>
    <mergeCell ref="C206:D206"/>
    <mergeCell ref="G206:H206"/>
    <mergeCell ref="A49:L49"/>
    <mergeCell ref="A219:D219"/>
    <mergeCell ref="A57:O57"/>
    <mergeCell ref="A172:O172"/>
    <mergeCell ref="C204:D204"/>
    <mergeCell ref="G192:H192"/>
    <mergeCell ref="A118:N118"/>
    <mergeCell ref="A178:N178"/>
    <mergeCell ref="A129:N129"/>
    <mergeCell ref="A67:N67"/>
    <mergeCell ref="C69:D69"/>
    <mergeCell ref="A73:N73"/>
    <mergeCell ref="A114:N114"/>
    <mergeCell ref="C201:D201"/>
    <mergeCell ref="G201:H201"/>
    <mergeCell ref="K205:L205"/>
    <mergeCell ref="A202:M202"/>
    <mergeCell ref="K204:M204"/>
    <mergeCell ref="A169:N169"/>
    <mergeCell ref="F170:G170"/>
    <mergeCell ref="H218:I218"/>
    <mergeCell ref="H216:I216"/>
    <mergeCell ref="G104:H104"/>
    <mergeCell ref="C104:D104"/>
    <mergeCell ref="A99:N99"/>
    <mergeCell ref="A3:O3"/>
    <mergeCell ref="A4:O4"/>
    <mergeCell ref="A5:O5"/>
    <mergeCell ref="A7:N7"/>
    <mergeCell ref="A25:O25"/>
    <mergeCell ref="A26:O26"/>
    <mergeCell ref="A16:O16"/>
    <mergeCell ref="A18:N18"/>
    <mergeCell ref="A14:O14"/>
    <mergeCell ref="A15:O15"/>
    <mergeCell ref="K216:L216"/>
    <mergeCell ref="E214:H214"/>
    <mergeCell ref="C48:D48"/>
    <mergeCell ref="A36:O36"/>
    <mergeCell ref="H46:I46"/>
    <mergeCell ref="C41:D41"/>
    <mergeCell ref="A37:O37"/>
    <mergeCell ref="A40:N40"/>
    <mergeCell ref="H51:I51"/>
    <mergeCell ref="C52:D52"/>
    <mergeCell ref="H52:I52"/>
    <mergeCell ref="K201:M201"/>
    <mergeCell ref="A163:N163"/>
    <mergeCell ref="A174:O174"/>
    <mergeCell ref="K141:M141"/>
    <mergeCell ref="A138:G138"/>
    <mergeCell ref="A139:G139"/>
    <mergeCell ref="A140:G140"/>
    <mergeCell ref="A154:N154"/>
    <mergeCell ref="A166:N166"/>
    <mergeCell ref="F167:G167"/>
    <mergeCell ref="A199:M199"/>
    <mergeCell ref="G200:H200"/>
    <mergeCell ref="F164:G164"/>
    <mergeCell ref="A209:O209"/>
    <mergeCell ref="A58:O58"/>
    <mergeCell ref="C53:D53"/>
    <mergeCell ref="H53:I53"/>
    <mergeCell ref="A223:O223"/>
    <mergeCell ref="A224:O224"/>
    <mergeCell ref="A27:O27"/>
    <mergeCell ref="A29:N29"/>
    <mergeCell ref="B30:C30"/>
    <mergeCell ref="E30:N30"/>
    <mergeCell ref="G195:H195"/>
    <mergeCell ref="A222:O222"/>
    <mergeCell ref="K200:M200"/>
    <mergeCell ref="C203:D203"/>
    <mergeCell ref="G203:H203"/>
    <mergeCell ref="G204:H204"/>
    <mergeCell ref="A152:N152"/>
    <mergeCell ref="K203:M203"/>
    <mergeCell ref="G100:H100"/>
    <mergeCell ref="A126:N126"/>
    <mergeCell ref="A160:N160"/>
    <mergeCell ref="F161:G161"/>
    <mergeCell ref="K206:M206"/>
    <mergeCell ref="E219:H219"/>
  </mergeCells>
  <phoneticPr fontId="1" type="noConversion"/>
  <pageMargins left="0" right="0" top="0.47244094488188981" bottom="0.59055118110236227" header="0.15748031496062992" footer="0.27559055118110237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K14" sqref="K14:L14"/>
    </sheetView>
  </sheetViews>
  <sheetFormatPr defaultRowHeight="13.2"/>
  <cols>
    <col min="3" max="3" width="10.109375" customWidth="1"/>
    <col min="5" max="5" width="5.33203125" customWidth="1"/>
    <col min="9" max="9" width="1" customWidth="1"/>
    <col min="10" max="10" width="10.88671875" customWidth="1"/>
    <col min="12" max="12" width="7.5546875" customWidth="1"/>
    <col min="13" max="13" width="0.88671875" hidden="1" customWidth="1"/>
    <col min="14" max="14" width="10.44140625" customWidth="1"/>
    <col min="15" max="15" width="9.109375" hidden="1" customWidth="1"/>
  </cols>
  <sheetData>
    <row r="1" spans="1:18" ht="38.25" customHeight="1">
      <c r="A1" s="918" t="s">
        <v>288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18"/>
      <c r="O1" s="918"/>
    </row>
    <row r="3" spans="1:18" s="1" customFormat="1" ht="12.75" customHeight="1">
      <c r="A3" s="922" t="s">
        <v>31</v>
      </c>
      <c r="B3" s="922"/>
      <c r="C3" s="922"/>
      <c r="D3" s="922"/>
      <c r="E3" s="922"/>
      <c r="F3" s="922"/>
      <c r="G3" s="922"/>
      <c r="H3" s="922"/>
      <c r="I3" s="922"/>
      <c r="J3" s="922"/>
      <c r="K3" s="922"/>
      <c r="L3" s="922"/>
      <c r="M3" s="922"/>
      <c r="N3" s="922"/>
    </row>
    <row r="4" spans="1:18" s="1" customFormat="1" ht="12.75" customHeight="1">
      <c r="A4" s="923" t="s">
        <v>32</v>
      </c>
      <c r="B4" s="923"/>
      <c r="C4" s="923"/>
      <c r="D4" s="923"/>
      <c r="E4" s="923"/>
      <c r="F4" s="923"/>
      <c r="G4" s="923"/>
      <c r="H4" s="923"/>
      <c r="I4" s="923"/>
      <c r="J4" s="923"/>
      <c r="K4" s="923"/>
      <c r="L4" s="923"/>
      <c r="M4" s="923"/>
      <c r="N4" s="923"/>
    </row>
    <row r="5" spans="1:18" s="1" customFormat="1" ht="12.75" customHeight="1">
      <c r="A5" s="923" t="s">
        <v>143</v>
      </c>
      <c r="B5" s="923"/>
      <c r="C5" s="923"/>
      <c r="D5" s="923"/>
      <c r="E5" s="923"/>
      <c r="F5" s="923"/>
      <c r="G5" s="923"/>
      <c r="H5" s="923"/>
      <c r="I5" s="923"/>
      <c r="J5" s="923"/>
      <c r="K5" s="923"/>
      <c r="L5" s="923"/>
      <c r="M5" s="923"/>
      <c r="N5" s="923"/>
    </row>
    <row r="6" spans="1:18" s="1" customFormat="1" ht="12.75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 t="s">
        <v>8</v>
      </c>
    </row>
    <row r="7" spans="1:18" s="1" customFormat="1" ht="12.75" customHeight="1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40">
        <f>K18</f>
        <v>1989864.5790000004</v>
      </c>
      <c r="Q7" s="41">
        <f>R7-N7</f>
        <v>-420345.57900000038</v>
      </c>
      <c r="R7" s="1">
        <v>1569519</v>
      </c>
    </row>
    <row r="8" spans="1:18" s="1" customFormat="1" ht="12.75" customHeight="1">
      <c r="A8" s="924"/>
      <c r="B8" s="882"/>
      <c r="C8" s="882"/>
      <c r="D8" s="881" t="s">
        <v>33</v>
      </c>
      <c r="E8" s="883"/>
      <c r="F8" s="925" t="s">
        <v>34</v>
      </c>
      <c r="G8" s="925"/>
      <c r="H8" s="925"/>
      <c r="I8" s="925"/>
      <c r="J8" s="27" t="s">
        <v>35</v>
      </c>
      <c r="K8" s="881" t="s">
        <v>36</v>
      </c>
      <c r="L8" s="882"/>
      <c r="M8" s="883"/>
      <c r="N8" s="21"/>
    </row>
    <row r="9" spans="1:18" s="326" customFormat="1" ht="23.25" customHeight="1">
      <c r="A9" s="892" t="s">
        <v>117</v>
      </c>
      <c r="B9" s="893"/>
      <c r="C9" s="894"/>
      <c r="D9" s="895">
        <v>56</v>
      </c>
      <c r="E9" s="896"/>
      <c r="F9" s="897">
        <v>11.66</v>
      </c>
      <c r="G9" s="897"/>
      <c r="H9" s="897"/>
      <c r="I9" s="897"/>
      <c r="J9" s="328">
        <v>246</v>
      </c>
      <c r="K9" s="898">
        <f>D9*F9*J9</f>
        <v>160628.16</v>
      </c>
      <c r="L9" s="899"/>
      <c r="M9" s="900"/>
      <c r="N9" s="324"/>
      <c r="O9" s="325"/>
      <c r="Q9" s="327"/>
    </row>
    <row r="10" spans="1:18" s="326" customFormat="1" ht="24" customHeight="1">
      <c r="A10" s="892" t="s">
        <v>118</v>
      </c>
      <c r="B10" s="893"/>
      <c r="C10" s="894"/>
      <c r="D10" s="895">
        <v>328</v>
      </c>
      <c r="E10" s="896"/>
      <c r="F10" s="897">
        <v>15.33</v>
      </c>
      <c r="G10" s="897"/>
      <c r="H10" s="897"/>
      <c r="I10" s="897"/>
      <c r="J10" s="328">
        <v>246</v>
      </c>
      <c r="K10" s="901">
        <f>D10*F10*J10</f>
        <v>1236947.04</v>
      </c>
      <c r="L10" s="902"/>
      <c r="M10" s="903"/>
      <c r="N10" s="324"/>
    </row>
    <row r="11" spans="1:18" s="326" customFormat="1" ht="24" customHeight="1">
      <c r="A11" s="892" t="s">
        <v>118</v>
      </c>
      <c r="B11" s="893"/>
      <c r="C11" s="894"/>
      <c r="D11" s="895">
        <v>1</v>
      </c>
      <c r="E11" s="896"/>
      <c r="F11" s="897">
        <v>15.33</v>
      </c>
      <c r="G11" s="897"/>
      <c r="H11" s="897"/>
      <c r="I11" s="897"/>
      <c r="J11" s="328">
        <v>182.3</v>
      </c>
      <c r="K11" s="901">
        <f>D11*F11*J11</f>
        <v>2794.6590000000001</v>
      </c>
      <c r="L11" s="902"/>
      <c r="M11" s="903"/>
      <c r="N11" s="324"/>
    </row>
    <row r="12" spans="1:18" s="331" customFormat="1" ht="12.75" customHeight="1">
      <c r="A12" s="915" t="s">
        <v>113</v>
      </c>
      <c r="B12" s="916"/>
      <c r="C12" s="917"/>
      <c r="D12" s="895">
        <v>1</v>
      </c>
      <c r="E12" s="896"/>
      <c r="F12" s="901">
        <v>81.66</v>
      </c>
      <c r="G12" s="902"/>
      <c r="H12" s="902"/>
      <c r="I12" s="903"/>
      <c r="J12" s="328">
        <v>246</v>
      </c>
      <c r="K12" s="901">
        <f t="shared" ref="K12:K17" si="0">D12*F12*J12</f>
        <v>20088.36</v>
      </c>
      <c r="L12" s="902"/>
      <c r="M12" s="329"/>
      <c r="N12" s="330"/>
    </row>
    <row r="13" spans="1:18" s="331" customFormat="1" ht="25.5" customHeight="1">
      <c r="A13" s="912" t="s">
        <v>114</v>
      </c>
      <c r="B13" s="913"/>
      <c r="C13" s="914"/>
      <c r="D13" s="895">
        <v>6</v>
      </c>
      <c r="E13" s="896"/>
      <c r="F13" s="897">
        <v>90.33</v>
      </c>
      <c r="G13" s="897"/>
      <c r="H13" s="897"/>
      <c r="I13" s="897"/>
      <c r="J13" s="328">
        <v>246</v>
      </c>
      <c r="K13" s="901">
        <f t="shared" si="0"/>
        <v>133327.08000000002</v>
      </c>
      <c r="L13" s="902"/>
      <c r="M13" s="903"/>
      <c r="N13" s="330"/>
    </row>
    <row r="14" spans="1:18" s="1" customFormat="1" ht="24.75" customHeight="1">
      <c r="A14" s="884" t="s">
        <v>111</v>
      </c>
      <c r="B14" s="885"/>
      <c r="C14" s="886"/>
      <c r="D14" s="890">
        <v>3</v>
      </c>
      <c r="E14" s="891"/>
      <c r="F14" s="887">
        <v>46.66</v>
      </c>
      <c r="G14" s="888"/>
      <c r="H14" s="888"/>
      <c r="I14" s="889"/>
      <c r="J14" s="328">
        <v>246</v>
      </c>
      <c r="K14" s="901">
        <f t="shared" si="0"/>
        <v>34435.079999999994</v>
      </c>
      <c r="L14" s="902"/>
      <c r="M14" s="329"/>
      <c r="N14" s="13"/>
      <c r="Q14" s="323"/>
    </row>
    <row r="15" spans="1:18" s="1" customFormat="1" ht="24" customHeight="1">
      <c r="A15" s="884" t="s">
        <v>112</v>
      </c>
      <c r="B15" s="885"/>
      <c r="C15" s="886"/>
      <c r="D15" s="890">
        <v>11</v>
      </c>
      <c r="E15" s="891"/>
      <c r="F15" s="887">
        <v>52.83</v>
      </c>
      <c r="G15" s="888"/>
      <c r="H15" s="888"/>
      <c r="I15" s="889"/>
      <c r="J15" s="328">
        <v>246</v>
      </c>
      <c r="K15" s="901">
        <f t="shared" si="0"/>
        <v>142957.98000000001</v>
      </c>
      <c r="L15" s="902"/>
      <c r="M15" s="329"/>
      <c r="N15" s="13"/>
      <c r="Q15" s="323"/>
    </row>
    <row r="16" spans="1:18" s="326" customFormat="1" ht="24" customHeight="1">
      <c r="A16" s="912" t="s">
        <v>115</v>
      </c>
      <c r="B16" s="913"/>
      <c r="C16" s="914"/>
      <c r="D16" s="920">
        <v>1</v>
      </c>
      <c r="E16" s="921"/>
      <c r="F16" s="919">
        <v>46.66</v>
      </c>
      <c r="G16" s="919"/>
      <c r="H16" s="919"/>
      <c r="I16" s="919"/>
      <c r="J16" s="328">
        <v>246</v>
      </c>
      <c r="K16" s="901">
        <f t="shared" si="0"/>
        <v>11478.359999999999</v>
      </c>
      <c r="L16" s="902"/>
      <c r="M16" s="903"/>
      <c r="N16" s="324"/>
    </row>
    <row r="17" spans="1:14" s="326" customFormat="1" ht="23.25" customHeight="1">
      <c r="A17" s="912" t="s">
        <v>116</v>
      </c>
      <c r="B17" s="913"/>
      <c r="C17" s="914"/>
      <c r="D17" s="895">
        <v>19</v>
      </c>
      <c r="E17" s="896"/>
      <c r="F17" s="897">
        <v>52.89</v>
      </c>
      <c r="G17" s="897"/>
      <c r="H17" s="897"/>
      <c r="I17" s="897"/>
      <c r="J17" s="328">
        <v>246</v>
      </c>
      <c r="K17" s="901">
        <f t="shared" si="0"/>
        <v>247207.86</v>
      </c>
      <c r="L17" s="902"/>
      <c r="M17" s="903"/>
      <c r="N17" s="324"/>
    </row>
    <row r="18" spans="1:14" s="1" customFormat="1" ht="12.75" customHeight="1" thickBot="1">
      <c r="A18" s="904" t="s">
        <v>37</v>
      </c>
      <c r="B18" s="905"/>
      <c r="C18" s="905"/>
      <c r="D18" s="906">
        <f>SUM(D9:E17)</f>
        <v>426</v>
      </c>
      <c r="E18" s="907"/>
      <c r="F18" s="908"/>
      <c r="G18" s="908"/>
      <c r="H18" s="908"/>
      <c r="I18" s="908"/>
      <c r="J18" s="42"/>
      <c r="K18" s="909">
        <f>SUM(K9:M17)</f>
        <v>1989864.5790000004</v>
      </c>
      <c r="L18" s="910"/>
      <c r="M18" s="911"/>
      <c r="N18" s="17"/>
    </row>
    <row r="19" spans="1:14" s="1" customFormat="1" ht="12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s="1" customFormat="1" ht="12.75" customHeight="1">
      <c r="A20" t="s">
        <v>96</v>
      </c>
    </row>
    <row r="21" spans="1:14" s="1" customFormat="1" ht="12.75" customHeight="1">
      <c r="A21"/>
    </row>
    <row r="22" spans="1:14" s="1" customFormat="1" ht="12.75" customHeight="1">
      <c r="A22" t="s">
        <v>109</v>
      </c>
    </row>
  </sheetData>
  <mergeCells count="48">
    <mergeCell ref="A1:O1"/>
    <mergeCell ref="F16:I16"/>
    <mergeCell ref="K16:M16"/>
    <mergeCell ref="A17:C17"/>
    <mergeCell ref="D17:E17"/>
    <mergeCell ref="F17:I17"/>
    <mergeCell ref="K13:M13"/>
    <mergeCell ref="A14:C14"/>
    <mergeCell ref="A16:C16"/>
    <mergeCell ref="D16:E16"/>
    <mergeCell ref="A3:N3"/>
    <mergeCell ref="A4:N4"/>
    <mergeCell ref="A5:N5"/>
    <mergeCell ref="A8:C8"/>
    <mergeCell ref="D8:E8"/>
    <mergeCell ref="F8:I8"/>
    <mergeCell ref="A18:C18"/>
    <mergeCell ref="D18:E18"/>
    <mergeCell ref="F18:I18"/>
    <mergeCell ref="K18:M18"/>
    <mergeCell ref="F10:I10"/>
    <mergeCell ref="K10:M10"/>
    <mergeCell ref="K17:M17"/>
    <mergeCell ref="A13:C13"/>
    <mergeCell ref="D13:E13"/>
    <mergeCell ref="F13:I13"/>
    <mergeCell ref="K14:L14"/>
    <mergeCell ref="K15:L15"/>
    <mergeCell ref="A12:C12"/>
    <mergeCell ref="D12:E12"/>
    <mergeCell ref="F12:I12"/>
    <mergeCell ref="K12:L12"/>
    <mergeCell ref="K8:M8"/>
    <mergeCell ref="A15:C15"/>
    <mergeCell ref="F14:I14"/>
    <mergeCell ref="F15:I15"/>
    <mergeCell ref="D14:E14"/>
    <mergeCell ref="D15:E15"/>
    <mergeCell ref="A9:C9"/>
    <mergeCell ref="A10:C10"/>
    <mergeCell ref="D9:E9"/>
    <mergeCell ref="F9:I9"/>
    <mergeCell ref="K9:M9"/>
    <mergeCell ref="D10:E10"/>
    <mergeCell ref="A11:C11"/>
    <mergeCell ref="D11:E11"/>
    <mergeCell ref="F11:I11"/>
    <mergeCell ref="K11:M1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workbookViewId="0">
      <selection sqref="A1:O35"/>
    </sheetView>
  </sheetViews>
  <sheetFormatPr defaultRowHeight="13.2"/>
  <cols>
    <col min="1" max="1" width="9.44140625" customWidth="1"/>
    <col min="2" max="2" width="9.33203125" customWidth="1"/>
    <col min="3" max="3" width="10.6640625" customWidth="1"/>
    <col min="4" max="4" width="1.88671875" customWidth="1"/>
    <col min="5" max="5" width="4.5546875" customWidth="1"/>
    <col min="6" max="6" width="1.6640625" hidden="1" customWidth="1"/>
    <col min="7" max="7" width="5.33203125" customWidth="1"/>
    <col min="8" max="8" width="4.33203125" hidden="1" customWidth="1"/>
    <col min="9" max="9" width="9.109375" hidden="1" customWidth="1"/>
    <col min="10" max="11" width="11.5546875" customWidth="1"/>
    <col min="12" max="12" width="3.44140625" customWidth="1"/>
    <col min="13" max="13" width="7.88671875" customWidth="1"/>
    <col min="14" max="14" width="13.109375" customWidth="1"/>
    <col min="15" max="15" width="10.44140625" customWidth="1"/>
    <col min="16" max="16" width="11.6640625" customWidth="1"/>
    <col min="17" max="17" width="12.6640625" customWidth="1"/>
  </cols>
  <sheetData>
    <row r="1" spans="1:20" ht="38.25" customHeight="1">
      <c r="A1" s="918" t="s">
        <v>289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18"/>
      <c r="O1" s="918"/>
    </row>
    <row r="2" spans="1:20" ht="12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Q2" s="69">
        <f>O7+O22</f>
        <v>3692877</v>
      </c>
    </row>
    <row r="3" spans="1:20" s="1" customFormat="1" ht="12.75" customHeight="1">
      <c r="A3" s="922" t="s">
        <v>25</v>
      </c>
      <c r="B3" s="922"/>
      <c r="C3" s="922"/>
      <c r="D3" s="922"/>
      <c r="E3" s="922"/>
      <c r="F3" s="922"/>
      <c r="G3" s="922"/>
      <c r="H3" s="922"/>
      <c r="I3" s="922"/>
      <c r="J3" s="922"/>
      <c r="K3" s="922"/>
      <c r="L3" s="922"/>
      <c r="M3" s="922"/>
      <c r="N3" s="922"/>
      <c r="O3" s="922"/>
    </row>
    <row r="4" spans="1:20" s="1" customFormat="1" ht="12.75" customHeight="1">
      <c r="A4" s="923" t="s">
        <v>26</v>
      </c>
      <c r="B4" s="923"/>
      <c r="C4" s="923"/>
      <c r="D4" s="923"/>
      <c r="E4" s="923"/>
      <c r="F4" s="923"/>
      <c r="G4" s="923"/>
      <c r="H4" s="923"/>
      <c r="I4" s="923"/>
      <c r="J4" s="923"/>
      <c r="K4" s="923"/>
      <c r="L4" s="923"/>
      <c r="M4" s="923"/>
      <c r="N4" s="923"/>
      <c r="O4" s="923"/>
    </row>
    <row r="5" spans="1:20" s="1" customFormat="1" ht="12.75" customHeight="1">
      <c r="A5" s="923" t="s">
        <v>144</v>
      </c>
      <c r="B5" s="923"/>
      <c r="C5" s="923"/>
      <c r="D5" s="923"/>
      <c r="E5" s="923"/>
      <c r="F5" s="923"/>
      <c r="G5" s="923"/>
      <c r="H5" s="923"/>
      <c r="I5" s="923"/>
      <c r="J5" s="923"/>
      <c r="K5" s="923"/>
      <c r="L5" s="923"/>
      <c r="M5" s="923"/>
      <c r="N5" s="923"/>
      <c r="O5" s="923"/>
    </row>
    <row r="6" spans="1:20" s="1" customFormat="1" ht="12.75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 t="s">
        <v>8</v>
      </c>
    </row>
    <row r="7" spans="1:20" s="1" customFormat="1" ht="12.75" customHeight="1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232">
        <f>N9+N12+N15</f>
        <v>3592947</v>
      </c>
    </row>
    <row r="8" spans="1:20" s="60" customFormat="1" ht="12.75" customHeight="1">
      <c r="A8" s="437" t="s">
        <v>163</v>
      </c>
      <c r="B8" s="64"/>
      <c r="C8" s="65"/>
      <c r="D8" s="64"/>
      <c r="E8" s="66"/>
      <c r="F8" s="66"/>
      <c r="G8" s="67"/>
      <c r="H8" s="67"/>
      <c r="I8" s="67"/>
      <c r="J8" s="67"/>
      <c r="K8" s="67"/>
      <c r="L8" s="67"/>
      <c r="M8" s="67"/>
      <c r="N8" s="61"/>
      <c r="O8" s="68"/>
    </row>
    <row r="9" spans="1:20" s="60" customFormat="1" ht="12.75" customHeight="1">
      <c r="A9" s="63" t="s">
        <v>164</v>
      </c>
      <c r="B9" s="64"/>
      <c r="C9" s="64"/>
      <c r="D9" s="64"/>
      <c r="E9" s="66"/>
      <c r="F9" s="66"/>
      <c r="G9" s="67"/>
      <c r="H9" s="67"/>
      <c r="I9" s="67"/>
      <c r="J9" s="67"/>
      <c r="K9" s="67"/>
      <c r="L9" s="67"/>
      <c r="M9" s="67"/>
      <c r="N9" s="438">
        <v>3336239</v>
      </c>
      <c r="O9" s="68"/>
    </row>
    <row r="10" spans="1:20" s="1" customFormat="1" ht="12.75" customHeight="1" thickBot="1">
      <c r="A10" s="927"/>
      <c r="B10" s="928"/>
      <c r="C10" s="928"/>
      <c r="D10" s="928"/>
      <c r="E10" s="928"/>
      <c r="F10" s="928"/>
      <c r="G10" s="928"/>
      <c r="H10" s="928"/>
      <c r="I10" s="928"/>
      <c r="J10" s="928"/>
      <c r="K10" s="928"/>
      <c r="L10" s="928"/>
      <c r="M10" s="928"/>
      <c r="N10" s="29"/>
      <c r="O10" s="36"/>
      <c r="Q10" s="33"/>
      <c r="R10" s="33"/>
      <c r="S10" s="33"/>
      <c r="T10" s="33"/>
    </row>
    <row r="11" spans="1:20" s="60" customFormat="1" ht="12.75" customHeight="1">
      <c r="A11" s="437" t="s">
        <v>236</v>
      </c>
      <c r="B11" s="64"/>
      <c r="C11" s="65"/>
      <c r="D11" s="64"/>
      <c r="E11" s="66"/>
      <c r="F11" s="66"/>
      <c r="G11" s="67"/>
      <c r="H11" s="67"/>
      <c r="I11" s="67"/>
      <c r="J11" s="67"/>
      <c r="K11" s="67"/>
      <c r="L11" s="67"/>
      <c r="M11" s="67"/>
      <c r="N11" s="61"/>
      <c r="O11" s="68"/>
    </row>
    <row r="12" spans="1:20" s="60" customFormat="1" ht="12.75" customHeight="1">
      <c r="A12" s="63"/>
      <c r="B12" s="64"/>
      <c r="C12" s="64"/>
      <c r="D12" s="64"/>
      <c r="E12" s="66"/>
      <c r="F12" s="66"/>
      <c r="G12" s="67"/>
      <c r="H12" s="67"/>
      <c r="I12" s="67"/>
      <c r="J12" s="67"/>
      <c r="K12" s="67"/>
      <c r="L12" s="67"/>
      <c r="M12" s="67"/>
      <c r="N12" s="438">
        <v>200825</v>
      </c>
      <c r="O12" s="68"/>
    </row>
    <row r="13" spans="1:20" s="1" customFormat="1" ht="12.75" customHeight="1" thickBot="1">
      <c r="A13" s="927"/>
      <c r="B13" s="928"/>
      <c r="C13" s="928"/>
      <c r="D13" s="928"/>
      <c r="E13" s="928"/>
      <c r="F13" s="928"/>
      <c r="G13" s="928"/>
      <c r="H13" s="928"/>
      <c r="I13" s="928"/>
      <c r="J13" s="928"/>
      <c r="K13" s="928"/>
      <c r="L13" s="928"/>
      <c r="M13" s="928"/>
      <c r="N13" s="29"/>
      <c r="O13" s="36"/>
      <c r="Q13" s="33"/>
      <c r="R13" s="33"/>
      <c r="S13" s="33"/>
      <c r="T13" s="33"/>
    </row>
    <row r="14" spans="1:20" s="60" customFormat="1" ht="12.75" customHeight="1">
      <c r="A14" s="437" t="s">
        <v>257</v>
      </c>
      <c r="B14" s="64"/>
      <c r="C14" s="65"/>
      <c r="D14" s="64"/>
      <c r="E14" s="66"/>
      <c r="F14" s="66"/>
      <c r="G14" s="67"/>
      <c r="H14" s="67"/>
      <c r="I14" s="67"/>
      <c r="J14" s="67"/>
      <c r="K14" s="67"/>
      <c r="L14" s="67"/>
      <c r="M14" s="67"/>
      <c r="N14" s="61"/>
      <c r="O14" s="68"/>
    </row>
    <row r="15" spans="1:20" s="60" customFormat="1" ht="12.75" customHeight="1">
      <c r="A15" s="63"/>
      <c r="B15" s="64"/>
      <c r="C15" s="64"/>
      <c r="D15" s="64"/>
      <c r="E15" s="66"/>
      <c r="F15" s="66"/>
      <c r="G15" s="67"/>
      <c r="H15" s="67"/>
      <c r="I15" s="67"/>
      <c r="J15" s="67"/>
      <c r="K15" s="67"/>
      <c r="L15" s="67"/>
      <c r="M15" s="67"/>
      <c r="N15" s="438">
        <v>55883</v>
      </c>
      <c r="O15" s="68"/>
    </row>
    <row r="16" spans="1:20" s="1" customFormat="1" ht="12.75" customHeight="1" thickBot="1">
      <c r="A16" s="927"/>
      <c r="B16" s="928"/>
      <c r="C16" s="928"/>
      <c r="D16" s="928"/>
      <c r="E16" s="928"/>
      <c r="F16" s="928"/>
      <c r="G16" s="928"/>
      <c r="H16" s="928"/>
      <c r="I16" s="928"/>
      <c r="J16" s="928"/>
      <c r="K16" s="928"/>
      <c r="L16" s="928"/>
      <c r="M16" s="928"/>
      <c r="N16" s="29"/>
      <c r="O16" s="36"/>
      <c r="Q16" s="33"/>
      <c r="R16" s="33"/>
      <c r="S16" s="33"/>
      <c r="T16" s="33"/>
    </row>
    <row r="17" spans="1:20" s="1" customFormat="1" ht="12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3"/>
      <c r="O17" s="2"/>
      <c r="Q17" s="33"/>
      <c r="R17" s="33"/>
      <c r="S17" s="33"/>
      <c r="T17" s="33"/>
    </row>
    <row r="18" spans="1:20" s="1" customFormat="1" ht="12.75" customHeight="1">
      <c r="A18" s="922" t="s">
        <v>27</v>
      </c>
      <c r="B18" s="922"/>
      <c r="C18" s="922"/>
      <c r="D18" s="922"/>
      <c r="E18" s="922"/>
      <c r="F18" s="922"/>
      <c r="G18" s="922"/>
      <c r="H18" s="922"/>
      <c r="I18" s="922"/>
      <c r="J18" s="922"/>
      <c r="K18" s="922"/>
      <c r="L18" s="922"/>
      <c r="M18" s="922"/>
      <c r="N18" s="922"/>
      <c r="O18" s="922"/>
    </row>
    <row r="19" spans="1:20" s="1" customFormat="1" ht="12.75" customHeight="1">
      <c r="A19" s="926" t="s">
        <v>28</v>
      </c>
      <c r="B19" s="926"/>
      <c r="C19" s="926"/>
      <c r="D19" s="926"/>
      <c r="E19" s="926"/>
      <c r="F19" s="926"/>
      <c r="G19" s="926"/>
      <c r="H19" s="926"/>
      <c r="I19" s="926"/>
      <c r="J19" s="926"/>
      <c r="K19" s="926"/>
      <c r="L19" s="926"/>
      <c r="M19" s="926"/>
      <c r="N19" s="926"/>
      <c r="O19" s="926"/>
    </row>
    <row r="20" spans="1:20" s="1" customFormat="1" ht="12.75" customHeight="1">
      <c r="A20" s="923" t="s">
        <v>144</v>
      </c>
      <c r="B20" s="923"/>
      <c r="C20" s="923"/>
      <c r="D20" s="923"/>
      <c r="E20" s="923"/>
      <c r="F20" s="923"/>
      <c r="G20" s="923"/>
      <c r="H20" s="923"/>
      <c r="I20" s="923"/>
      <c r="J20" s="923"/>
      <c r="K20" s="923"/>
      <c r="L20" s="923"/>
      <c r="M20" s="923"/>
      <c r="N20" s="923"/>
      <c r="O20" s="923"/>
    </row>
    <row r="21" spans="1:20" s="1" customFormat="1" ht="12.75" customHeight="1" thickBo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322" t="s">
        <v>8</v>
      </c>
    </row>
    <row r="22" spans="1:20" s="1" customFormat="1" ht="12.75" customHeight="1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0">
        <f>N24</f>
        <v>99930</v>
      </c>
    </row>
    <row r="23" spans="1:20" s="1" customFormat="1" ht="12.75" customHeight="1">
      <c r="A23" s="34" t="s">
        <v>110</v>
      </c>
      <c r="B23" s="51"/>
      <c r="C23" s="51"/>
      <c r="D23" s="51"/>
      <c r="E23" s="23"/>
      <c r="F23" s="23"/>
      <c r="G23" s="38"/>
      <c r="H23" s="38"/>
      <c r="I23" s="23"/>
      <c r="J23" s="23"/>
      <c r="K23" s="23"/>
      <c r="L23" s="23"/>
      <c r="M23" s="23"/>
      <c r="N23" s="52"/>
      <c r="O23" s="53"/>
    </row>
    <row r="24" spans="1:20" s="1" customFormat="1" ht="12.75" customHeight="1">
      <c r="A24" s="14" t="s">
        <v>215</v>
      </c>
      <c r="B24" s="8"/>
      <c r="C24" s="8"/>
      <c r="D24" s="8"/>
      <c r="E24" s="6"/>
      <c r="F24" s="6"/>
      <c r="G24" s="30"/>
      <c r="H24" s="161">
        <v>13</v>
      </c>
      <c r="I24" s="49" t="s">
        <v>7</v>
      </c>
      <c r="J24" s="49"/>
      <c r="K24" s="49"/>
      <c r="L24" s="49"/>
      <c r="M24" s="49"/>
      <c r="N24" s="163">
        <v>99930</v>
      </c>
      <c r="O24" s="22"/>
      <c r="R24" s="41"/>
    </row>
    <row r="25" spans="1:20" s="1" customFormat="1" ht="12.75" customHeight="1">
      <c r="A25" s="14"/>
      <c r="B25" s="8"/>
      <c r="C25" s="8"/>
      <c r="D25" s="8"/>
      <c r="E25" s="6"/>
      <c r="F25" s="6"/>
      <c r="G25" s="48"/>
      <c r="H25" s="161">
        <v>1</v>
      </c>
      <c r="I25" s="49" t="s">
        <v>7</v>
      </c>
      <c r="J25" s="49"/>
      <c r="K25" s="49"/>
      <c r="L25" s="49"/>
      <c r="M25" s="49"/>
      <c r="N25" s="320"/>
      <c r="O25" s="321"/>
    </row>
    <row r="29" spans="1:20" s="70" customFormat="1" ht="12.75" customHeight="1">
      <c r="A29" s="149" t="s">
        <v>96</v>
      </c>
      <c r="Q29" s="129"/>
      <c r="R29" s="129"/>
      <c r="S29" s="129"/>
      <c r="T29" s="129"/>
    </row>
    <row r="30" spans="1:20" s="70" customFormat="1" ht="12.75" customHeight="1">
      <c r="A30" s="149"/>
      <c r="Q30" s="129"/>
      <c r="R30" s="129"/>
      <c r="S30" s="129"/>
      <c r="T30" s="129"/>
    </row>
    <row r="31" spans="1:20" s="70" customFormat="1" ht="12.75" customHeight="1">
      <c r="A31" s="149" t="s">
        <v>109</v>
      </c>
      <c r="Q31" s="129"/>
      <c r="R31" s="129"/>
      <c r="S31" s="129"/>
      <c r="T31" s="129"/>
    </row>
    <row r="32" spans="1:20" s="70" customFormat="1" ht="12.75" customHeight="1">
      <c r="Q32" s="129"/>
      <c r="R32" s="129"/>
      <c r="S32" s="129"/>
      <c r="T32" s="129"/>
    </row>
    <row r="33" spans="17:20" s="70" customFormat="1" ht="12.75" customHeight="1">
      <c r="Q33" s="129"/>
      <c r="R33" s="129"/>
      <c r="S33" s="129"/>
      <c r="T33" s="129"/>
    </row>
  </sheetData>
  <mergeCells count="10">
    <mergeCell ref="A1:O1"/>
    <mergeCell ref="A18:O18"/>
    <mergeCell ref="A19:O19"/>
    <mergeCell ref="A20:O20"/>
    <mergeCell ref="A3:O3"/>
    <mergeCell ref="A4:O4"/>
    <mergeCell ref="A5:O5"/>
    <mergeCell ref="A10:M10"/>
    <mergeCell ref="A13:M13"/>
    <mergeCell ref="A16:M16"/>
  </mergeCells>
  <phoneticPr fontId="1" type="noConversion"/>
  <pageMargins left="0.52" right="0.19685039370078741" top="0.54" bottom="0.3" header="0.16" footer="0.17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workbookViewId="0">
      <selection activeCell="A24" sqref="A24:O24"/>
    </sheetView>
  </sheetViews>
  <sheetFormatPr defaultColWidth="9.109375" defaultRowHeight="13.2"/>
  <cols>
    <col min="1" max="1" width="3.44140625" style="1" customWidth="1"/>
    <col min="2" max="2" width="2" style="1" customWidth="1"/>
    <col min="3" max="3" width="7.6640625" style="1" customWidth="1"/>
    <col min="4" max="4" width="1.5546875" style="1" customWidth="1"/>
    <col min="5" max="5" width="7.5546875" style="1" customWidth="1"/>
    <col min="6" max="6" width="2.44140625" style="1" customWidth="1"/>
    <col min="7" max="7" width="2.33203125" style="1" customWidth="1"/>
    <col min="8" max="8" width="11.5546875" style="1" customWidth="1"/>
    <col min="9" max="9" width="8.5546875" style="1" customWidth="1"/>
    <col min="10" max="10" width="1.5546875" style="1" customWidth="1"/>
    <col min="11" max="11" width="12.6640625" style="1" customWidth="1"/>
    <col min="12" max="12" width="5.6640625" style="1" customWidth="1"/>
    <col min="13" max="13" width="1.88671875" style="1" customWidth="1"/>
    <col min="14" max="14" width="11.33203125" style="1" customWidth="1"/>
    <col min="15" max="15" width="21" style="1" customWidth="1"/>
    <col min="16" max="16" width="0.44140625" style="1" customWidth="1"/>
    <col min="17" max="17" width="13.88671875" style="1" customWidth="1"/>
    <col min="18" max="18" width="13.33203125" style="1" customWidth="1"/>
    <col min="19" max="16384" width="9.109375" style="1"/>
  </cols>
  <sheetData>
    <row r="1" spans="1:18" ht="41.25" customHeight="1">
      <c r="A1" s="918" t="s">
        <v>290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18"/>
      <c r="O1" s="918"/>
    </row>
    <row r="2" spans="1:18" ht="15.75" customHeight="1">
      <c r="A2" s="922" t="s">
        <v>65</v>
      </c>
      <c r="B2" s="922"/>
      <c r="C2" s="922"/>
      <c r="D2" s="922"/>
      <c r="E2" s="922"/>
      <c r="F2" s="922"/>
      <c r="G2" s="922"/>
      <c r="H2" s="922"/>
      <c r="I2" s="922"/>
      <c r="J2" s="922"/>
      <c r="K2" s="922"/>
      <c r="L2" s="922"/>
      <c r="M2" s="922"/>
      <c r="N2" s="922"/>
      <c r="O2" s="922"/>
      <c r="R2" s="57">
        <f>O6+O18+O28+O39</f>
        <v>42675570</v>
      </c>
    </row>
    <row r="3" spans="1:18" ht="15.75" customHeight="1">
      <c r="A3" s="923" t="s">
        <v>18</v>
      </c>
      <c r="B3" s="923"/>
      <c r="C3" s="923"/>
      <c r="D3" s="923"/>
      <c r="E3" s="923"/>
      <c r="F3" s="923"/>
      <c r="G3" s="923"/>
      <c r="H3" s="923"/>
      <c r="I3" s="923"/>
      <c r="J3" s="923"/>
      <c r="K3" s="923"/>
      <c r="L3" s="923"/>
      <c r="M3" s="923"/>
      <c r="N3" s="923"/>
      <c r="O3" s="923"/>
    </row>
    <row r="4" spans="1:18" ht="15.75" customHeight="1">
      <c r="A4" s="923" t="s">
        <v>145</v>
      </c>
      <c r="B4" s="923"/>
      <c r="C4" s="923"/>
      <c r="D4" s="923"/>
      <c r="E4" s="923"/>
      <c r="F4" s="923"/>
      <c r="G4" s="923"/>
      <c r="H4" s="923"/>
      <c r="I4" s="923"/>
      <c r="J4" s="923"/>
      <c r="K4" s="923"/>
      <c r="L4" s="923"/>
      <c r="M4" s="923"/>
      <c r="N4" s="923"/>
      <c r="O4" s="923"/>
    </row>
    <row r="5" spans="1:18" ht="15.7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 t="s">
        <v>8</v>
      </c>
    </row>
    <row r="6" spans="1:18" ht="17.25" customHeight="1" thickBot="1">
      <c r="A6" s="933"/>
      <c r="B6" s="933"/>
      <c r="C6" s="933"/>
      <c r="D6" s="933"/>
      <c r="E6" s="933"/>
      <c r="F6" s="933"/>
      <c r="G6" s="933"/>
      <c r="H6" s="933"/>
      <c r="I6" s="933"/>
      <c r="J6" s="933"/>
      <c r="K6" s="933"/>
      <c r="L6" s="933"/>
      <c r="M6" s="933"/>
      <c r="N6" s="933"/>
      <c r="O6" s="336">
        <f>M11</f>
        <v>32599720</v>
      </c>
    </row>
    <row r="7" spans="1:18">
      <c r="A7" s="25"/>
      <c r="B7" s="44"/>
      <c r="C7" s="943">
        <v>2716644</v>
      </c>
      <c r="D7" s="943"/>
      <c r="E7" s="943"/>
      <c r="F7" s="234"/>
      <c r="G7" s="24" t="s">
        <v>2</v>
      </c>
      <c r="H7" s="237">
        <v>8</v>
      </c>
      <c r="I7" s="24" t="s">
        <v>3</v>
      </c>
      <c r="J7" s="24" t="s">
        <v>6</v>
      </c>
      <c r="K7" s="44"/>
      <c r="L7" s="45" t="s">
        <v>6</v>
      </c>
      <c r="M7" s="944">
        <f>ROUND(C7*H7,2)</f>
        <v>21733152</v>
      </c>
      <c r="N7" s="945"/>
      <c r="O7" s="21"/>
      <c r="Q7" s="56"/>
    </row>
    <row r="8" spans="1:18">
      <c r="A8" s="18"/>
      <c r="B8" s="4"/>
      <c r="C8" s="940">
        <v>2716642</v>
      </c>
      <c r="D8" s="940"/>
      <c r="E8" s="940"/>
      <c r="F8" s="235"/>
      <c r="G8" s="4" t="s">
        <v>2</v>
      </c>
      <c r="H8" s="238">
        <v>4</v>
      </c>
      <c r="I8" s="4" t="s">
        <v>3</v>
      </c>
      <c r="J8" s="4" t="s">
        <v>6</v>
      </c>
      <c r="K8" s="28"/>
      <c r="L8" s="43" t="s">
        <v>6</v>
      </c>
      <c r="M8" s="941">
        <f>ROUND(C8*H8,2)</f>
        <v>10866568</v>
      </c>
      <c r="N8" s="942"/>
      <c r="O8" s="13"/>
      <c r="R8" s="41"/>
    </row>
    <row r="9" spans="1:18">
      <c r="A9" s="18"/>
      <c r="B9" s="4"/>
      <c r="C9" s="940"/>
      <c r="D9" s="940"/>
      <c r="E9" s="940"/>
      <c r="F9" s="235"/>
      <c r="G9" s="4" t="s">
        <v>2</v>
      </c>
      <c r="H9" s="238"/>
      <c r="I9" s="4" t="s">
        <v>3</v>
      </c>
      <c r="J9" s="4" t="s">
        <v>6</v>
      </c>
      <c r="K9" s="28"/>
      <c r="L9" s="43" t="s">
        <v>6</v>
      </c>
      <c r="M9" s="941">
        <f>ROUND(C9*H9*K9,2)</f>
        <v>0</v>
      </c>
      <c r="N9" s="942"/>
      <c r="O9" s="13"/>
    </row>
    <row r="10" spans="1:18">
      <c r="A10" s="12"/>
      <c r="B10" s="3"/>
      <c r="C10" s="940"/>
      <c r="D10" s="940"/>
      <c r="E10" s="940"/>
      <c r="F10" s="236"/>
      <c r="G10" s="4" t="s">
        <v>2</v>
      </c>
      <c r="H10" s="239"/>
      <c r="I10" s="4" t="s">
        <v>3</v>
      </c>
      <c r="J10" s="4" t="s">
        <v>6</v>
      </c>
      <c r="K10" s="46"/>
      <c r="L10" s="43" t="s">
        <v>6</v>
      </c>
      <c r="M10" s="941">
        <f>ROUND(C10*H10,2)</f>
        <v>0</v>
      </c>
      <c r="N10" s="942"/>
      <c r="O10" s="13"/>
    </row>
    <row r="11" spans="1:18" ht="13.8" thickBot="1">
      <c r="A11" s="15"/>
      <c r="B11" s="16"/>
      <c r="C11" s="937"/>
      <c r="D11" s="937"/>
      <c r="E11" s="937"/>
      <c r="F11" s="37"/>
      <c r="G11" s="16"/>
      <c r="H11" s="16"/>
      <c r="I11" s="16"/>
      <c r="J11" s="16"/>
      <c r="K11" s="47"/>
      <c r="L11" s="47"/>
      <c r="M11" s="938">
        <f>SUM(M7:N10)</f>
        <v>32599720</v>
      </c>
      <c r="N11" s="939"/>
      <c r="O11" s="17"/>
    </row>
    <row r="12" spans="1:18" ht="1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8" ht="14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8">
      <c r="A14" s="922" t="s">
        <v>66</v>
      </c>
      <c r="B14" s="922"/>
      <c r="C14" s="922"/>
      <c r="D14" s="922"/>
      <c r="E14" s="922"/>
      <c r="F14" s="922"/>
      <c r="G14" s="922"/>
      <c r="H14" s="922"/>
      <c r="I14" s="922"/>
      <c r="J14" s="922"/>
      <c r="K14" s="922"/>
      <c r="L14" s="922"/>
      <c r="M14" s="922"/>
      <c r="N14" s="922"/>
      <c r="O14" s="922"/>
    </row>
    <row r="15" spans="1:18">
      <c r="A15" s="923" t="s">
        <v>20</v>
      </c>
      <c r="B15" s="923"/>
      <c r="C15" s="923"/>
      <c r="D15" s="923"/>
      <c r="E15" s="923"/>
      <c r="F15" s="923"/>
      <c r="G15" s="923"/>
      <c r="H15" s="923"/>
      <c r="I15" s="923"/>
      <c r="J15" s="923"/>
      <c r="K15" s="923"/>
      <c r="L15" s="923"/>
      <c r="M15" s="923"/>
      <c r="N15" s="923"/>
      <c r="O15" s="923"/>
    </row>
    <row r="16" spans="1:18">
      <c r="A16" s="923" t="s">
        <v>145</v>
      </c>
      <c r="B16" s="923"/>
      <c r="C16" s="923"/>
      <c r="D16" s="923"/>
      <c r="E16" s="923"/>
      <c r="F16" s="923"/>
      <c r="G16" s="923"/>
      <c r="H16" s="923"/>
      <c r="I16" s="923"/>
      <c r="J16" s="923"/>
      <c r="K16" s="923"/>
      <c r="L16" s="923"/>
      <c r="M16" s="923"/>
      <c r="N16" s="923"/>
      <c r="O16" s="923"/>
    </row>
    <row r="17" spans="1:18" ht="13.8" thickBo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 t="s">
        <v>8</v>
      </c>
    </row>
    <row r="18" spans="1:18" ht="13.8" thickBot="1">
      <c r="A18" s="933"/>
      <c r="B18" s="933"/>
      <c r="C18" s="933"/>
      <c r="D18" s="933"/>
      <c r="E18" s="933"/>
      <c r="F18" s="933"/>
      <c r="G18" s="933"/>
      <c r="H18" s="933"/>
      <c r="I18" s="933"/>
      <c r="J18" s="933"/>
      <c r="K18" s="933"/>
      <c r="L18" s="933"/>
      <c r="M18" s="933"/>
      <c r="N18" s="933"/>
      <c r="O18" s="160">
        <v>9845116</v>
      </c>
    </row>
    <row r="19" spans="1:18">
      <c r="A19" s="25"/>
      <c r="B19" s="934">
        <v>0.30199999999999999</v>
      </c>
      <c r="C19" s="934"/>
      <c r="D19" s="26" t="s">
        <v>13</v>
      </c>
      <c r="E19" s="935">
        <f>O18</f>
        <v>9845116</v>
      </c>
      <c r="F19" s="935"/>
      <c r="G19" s="935"/>
      <c r="H19" s="935"/>
      <c r="I19" s="935"/>
      <c r="J19" s="935"/>
      <c r="K19" s="935"/>
      <c r="L19" s="935"/>
      <c r="M19" s="935"/>
      <c r="N19" s="936"/>
      <c r="O19" s="21"/>
    </row>
    <row r="20" spans="1:18">
      <c r="A20" s="1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3"/>
    </row>
    <row r="21" spans="1:18" ht="13.8" thickBot="1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7"/>
    </row>
    <row r="22" spans="1:18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8" ht="12.75" customHeight="1">
      <c r="A23" s="7"/>
      <c r="B23" s="7"/>
      <c r="C23" s="7"/>
      <c r="D23" s="7"/>
      <c r="E23" s="7"/>
      <c r="F23" s="7"/>
      <c r="G23" s="7"/>
      <c r="H23" s="7"/>
      <c r="I23" s="7"/>
      <c r="J23" s="3"/>
      <c r="K23" s="7"/>
      <c r="L23" s="7"/>
      <c r="M23" s="3"/>
      <c r="N23" s="2"/>
      <c r="O23" s="2"/>
    </row>
    <row r="24" spans="1:18" ht="12.75" customHeight="1">
      <c r="A24" s="922" t="s">
        <v>27</v>
      </c>
      <c r="B24" s="922"/>
      <c r="C24" s="922"/>
      <c r="D24" s="922"/>
      <c r="E24" s="922"/>
      <c r="F24" s="922"/>
      <c r="G24" s="922"/>
      <c r="H24" s="922"/>
      <c r="I24" s="922"/>
      <c r="J24" s="922"/>
      <c r="K24" s="922"/>
      <c r="L24" s="922"/>
      <c r="M24" s="922"/>
      <c r="N24" s="922"/>
      <c r="O24" s="922"/>
    </row>
    <row r="25" spans="1:18" ht="12.75" customHeight="1">
      <c r="A25" s="926" t="s">
        <v>28</v>
      </c>
      <c r="B25" s="926"/>
      <c r="C25" s="926"/>
      <c r="D25" s="926"/>
      <c r="E25" s="926"/>
      <c r="F25" s="926"/>
      <c r="G25" s="926"/>
      <c r="H25" s="926"/>
      <c r="I25" s="926"/>
      <c r="J25" s="926"/>
      <c r="K25" s="926"/>
      <c r="L25" s="926"/>
      <c r="M25" s="926"/>
      <c r="N25" s="926"/>
      <c r="O25" s="926"/>
    </row>
    <row r="26" spans="1:18" ht="12.75" customHeight="1">
      <c r="A26" s="923" t="s">
        <v>145</v>
      </c>
      <c r="B26" s="923"/>
      <c r="C26" s="923"/>
      <c r="D26" s="923"/>
      <c r="E26" s="923"/>
      <c r="F26" s="923"/>
      <c r="G26" s="923"/>
      <c r="H26" s="923"/>
      <c r="I26" s="923"/>
      <c r="J26" s="923"/>
      <c r="K26" s="923"/>
      <c r="L26" s="923"/>
      <c r="M26" s="923"/>
      <c r="N26" s="923"/>
      <c r="O26" s="923"/>
    </row>
    <row r="27" spans="1:18" ht="12.75" customHeight="1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31"/>
    </row>
    <row r="28" spans="1:18" ht="12.75" customHeight="1" thickBo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334">
        <f>N31+N32</f>
        <v>24352</v>
      </c>
    </row>
    <row r="29" spans="1:18" ht="12.75" customHeight="1">
      <c r="A29" s="34" t="s">
        <v>68</v>
      </c>
      <c r="B29" s="51"/>
      <c r="C29" s="51"/>
      <c r="D29" s="51"/>
      <c r="E29" s="23"/>
      <c r="F29" s="23"/>
      <c r="G29" s="38"/>
      <c r="H29" s="38"/>
      <c r="I29" s="23"/>
      <c r="J29" s="23"/>
      <c r="K29" s="23"/>
      <c r="L29" s="23"/>
      <c r="M29" s="23"/>
      <c r="N29" s="52"/>
      <c r="O29" s="53"/>
    </row>
    <row r="30" spans="1:18" ht="12.75" customHeight="1">
      <c r="A30" s="930" t="s">
        <v>211</v>
      </c>
      <c r="B30" s="931"/>
      <c r="C30" s="931"/>
      <c r="D30" s="931"/>
      <c r="E30" s="931"/>
      <c r="F30" s="931"/>
      <c r="G30" s="931"/>
      <c r="H30" s="931"/>
      <c r="I30" s="931"/>
      <c r="J30" s="931"/>
      <c r="K30" s="931"/>
      <c r="L30" s="931"/>
      <c r="M30" s="931"/>
      <c r="N30" s="932"/>
      <c r="O30" s="22"/>
    </row>
    <row r="31" spans="1:18" ht="12.75" customHeight="1">
      <c r="A31" s="14"/>
      <c r="B31" s="8"/>
      <c r="C31" s="8"/>
      <c r="D31" s="8"/>
      <c r="E31" s="6"/>
      <c r="F31" s="6"/>
      <c r="G31" s="30"/>
      <c r="H31" s="161">
        <v>16</v>
      </c>
      <c r="I31" s="49" t="s">
        <v>7</v>
      </c>
      <c r="J31" s="49"/>
      <c r="K31" s="335">
        <v>1522</v>
      </c>
      <c r="L31" s="6" t="s">
        <v>98</v>
      </c>
      <c r="M31" s="6"/>
      <c r="N31" s="332">
        <f>H31*K31</f>
        <v>24352</v>
      </c>
      <c r="O31" s="22"/>
      <c r="R31" s="41"/>
    </row>
    <row r="32" spans="1:18" ht="12.75" customHeight="1">
      <c r="A32" s="14"/>
      <c r="B32" s="8"/>
      <c r="C32" s="8"/>
      <c r="D32" s="8"/>
      <c r="E32" s="6"/>
      <c r="F32" s="6"/>
      <c r="G32" s="48"/>
      <c r="H32" s="161"/>
      <c r="I32" s="49"/>
      <c r="J32" s="49"/>
      <c r="K32" s="162"/>
      <c r="L32" s="6"/>
      <c r="M32" s="6"/>
      <c r="N32" s="163"/>
      <c r="O32" s="22"/>
    </row>
    <row r="33" spans="1:20" ht="12.75" customHeight="1">
      <c r="A33" s="6"/>
      <c r="B33" s="8"/>
      <c r="C33" s="8"/>
      <c r="D33" s="8"/>
      <c r="E33" s="6"/>
      <c r="F33" s="6"/>
      <c r="G33" s="30"/>
      <c r="H33" s="30"/>
      <c r="I33" s="6"/>
      <c r="J33" s="6"/>
      <c r="K33" s="6"/>
      <c r="L33" s="6"/>
      <c r="M33" s="6"/>
      <c r="N33" s="39"/>
      <c r="O33" s="39"/>
    </row>
    <row r="34" spans="1:20" ht="12.75" customHeight="1">
      <c r="A34" s="5"/>
      <c r="B34" s="5"/>
      <c r="C34" s="5"/>
      <c r="D34" s="5"/>
      <c r="E34" s="5"/>
      <c r="F34" s="5"/>
      <c r="G34" s="5"/>
      <c r="H34" s="5"/>
      <c r="I34" s="3"/>
      <c r="J34" s="3"/>
      <c r="K34" s="3"/>
      <c r="L34" s="3"/>
      <c r="M34" s="3"/>
      <c r="N34" s="3"/>
      <c r="O34" s="3"/>
    </row>
    <row r="35" spans="1:20" ht="12.75" customHeight="1">
      <c r="A35" s="922" t="s">
        <v>31</v>
      </c>
      <c r="B35" s="922"/>
      <c r="C35" s="922"/>
      <c r="D35" s="922"/>
      <c r="E35" s="922"/>
      <c r="F35" s="922"/>
      <c r="G35" s="922"/>
      <c r="H35" s="922"/>
      <c r="I35" s="922"/>
      <c r="J35" s="922"/>
      <c r="K35" s="922"/>
      <c r="L35" s="922"/>
      <c r="M35" s="922"/>
      <c r="N35" s="922"/>
      <c r="O35" s="922"/>
    </row>
    <row r="36" spans="1:20" ht="12.75" customHeight="1">
      <c r="A36" s="923" t="s">
        <v>32</v>
      </c>
      <c r="B36" s="923"/>
      <c r="C36" s="923"/>
      <c r="D36" s="923"/>
      <c r="E36" s="923"/>
      <c r="F36" s="923"/>
      <c r="G36" s="923"/>
      <c r="H36" s="923"/>
      <c r="I36" s="923"/>
      <c r="J36" s="923"/>
      <c r="K36" s="923"/>
      <c r="L36" s="923"/>
      <c r="M36" s="923"/>
      <c r="N36" s="923"/>
      <c r="O36" s="923"/>
    </row>
    <row r="37" spans="1:20" ht="12.75" customHeight="1">
      <c r="A37" s="923" t="s">
        <v>145</v>
      </c>
      <c r="B37" s="923"/>
      <c r="C37" s="923"/>
      <c r="D37" s="923"/>
      <c r="E37" s="923"/>
      <c r="F37" s="923"/>
      <c r="G37" s="923"/>
      <c r="H37" s="923"/>
      <c r="I37" s="923"/>
      <c r="J37" s="923"/>
      <c r="K37" s="923"/>
      <c r="L37" s="923"/>
      <c r="M37" s="923"/>
      <c r="N37" s="923"/>
      <c r="O37" s="923"/>
    </row>
    <row r="38" spans="1:20" ht="12.75" customHeight="1" thickBo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 t="s">
        <v>8</v>
      </c>
    </row>
    <row r="39" spans="1:20" ht="12.75" customHeight="1" thickBo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333">
        <f>N40+N43</f>
        <v>206382</v>
      </c>
    </row>
    <row r="40" spans="1:20" ht="12.75" customHeight="1">
      <c r="A40" s="34" t="s">
        <v>69</v>
      </c>
      <c r="B40" s="51"/>
      <c r="C40" s="51"/>
      <c r="D40" s="51"/>
      <c r="E40" s="23"/>
      <c r="F40" s="23"/>
      <c r="G40" s="38"/>
      <c r="H40" s="38"/>
      <c r="I40" s="23"/>
      <c r="J40" s="23"/>
      <c r="K40" s="23"/>
      <c r="L40" s="23"/>
      <c r="M40" s="23"/>
      <c r="N40" s="590">
        <v>61915</v>
      </c>
      <c r="O40" s="53"/>
    </row>
    <row r="41" spans="1:20" ht="12.75" customHeight="1" thickBot="1">
      <c r="A41" s="14"/>
      <c r="B41" s="8"/>
      <c r="C41" s="8"/>
      <c r="D41" s="8"/>
      <c r="E41" s="6"/>
      <c r="F41" s="6"/>
      <c r="G41" s="929"/>
      <c r="H41" s="929"/>
      <c r="I41" s="6"/>
      <c r="J41" s="6"/>
      <c r="K41" s="6"/>
      <c r="L41" s="6"/>
      <c r="M41" s="6"/>
      <c r="N41" s="10"/>
      <c r="O41" s="22"/>
    </row>
    <row r="42" spans="1:20" ht="12.75" customHeight="1">
      <c r="A42" s="34" t="s">
        <v>212</v>
      </c>
      <c r="B42" s="51"/>
      <c r="C42" s="51"/>
      <c r="D42" s="51"/>
      <c r="E42" s="23"/>
      <c r="F42" s="23"/>
      <c r="G42" s="38"/>
      <c r="H42" s="38"/>
      <c r="I42" s="23"/>
      <c r="J42" s="23"/>
      <c r="K42" s="23"/>
      <c r="L42" s="23"/>
      <c r="M42" s="23"/>
      <c r="N42" s="52"/>
      <c r="O42" s="53"/>
    </row>
    <row r="43" spans="1:20" ht="12.75" customHeight="1">
      <c r="A43" s="510" t="s">
        <v>213</v>
      </c>
      <c r="B43" s="511"/>
      <c r="C43" s="511"/>
      <c r="D43" s="511"/>
      <c r="E43" s="512"/>
      <c r="F43" s="512"/>
      <c r="G43" s="513"/>
      <c r="H43" s="513"/>
      <c r="I43" s="512"/>
      <c r="J43" s="512"/>
      <c r="K43" s="512"/>
      <c r="L43" s="6"/>
      <c r="M43" s="6"/>
      <c r="N43" s="514">
        <v>144467</v>
      </c>
      <c r="O43" s="22"/>
      <c r="T43" s="41"/>
    </row>
    <row r="44" spans="1:20" ht="12.75" customHeight="1">
      <c r="A44" s="14"/>
      <c r="B44" s="8"/>
      <c r="C44" s="8"/>
      <c r="D44" s="8"/>
      <c r="E44" s="6"/>
      <c r="F44" s="6"/>
      <c r="G44" s="30"/>
      <c r="H44" s="30"/>
      <c r="I44" s="6"/>
      <c r="J44" s="6"/>
      <c r="K44" s="6"/>
      <c r="L44" s="6"/>
      <c r="M44" s="6"/>
      <c r="N44" s="10"/>
      <c r="O44" s="22"/>
    </row>
    <row r="45" spans="1:20" ht="12.75" customHeight="1" thickBot="1">
      <c r="A45" s="15"/>
      <c r="B45" s="35"/>
      <c r="C45" s="35"/>
      <c r="D45" s="35"/>
      <c r="E45" s="16"/>
      <c r="F45" s="16"/>
      <c r="G45" s="55"/>
      <c r="H45" s="37"/>
      <c r="I45" s="16"/>
      <c r="J45" s="16"/>
      <c r="K45" s="16"/>
      <c r="L45" s="16"/>
      <c r="M45" s="16"/>
      <c r="N45" s="54"/>
      <c r="O45" s="36"/>
    </row>
    <row r="46" spans="1:20" ht="12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20" ht="12.75" customHeight="1">
      <c r="A47" t="s">
        <v>96</v>
      </c>
    </row>
    <row r="48" spans="1:20" ht="12.75" customHeight="1">
      <c r="A48"/>
    </row>
    <row r="49" spans="1:1" ht="12.75" customHeight="1">
      <c r="A49" t="s">
        <v>109</v>
      </c>
    </row>
    <row r="50" spans="1:1" ht="12.75" customHeight="1"/>
    <row r="51" spans="1:1" ht="12.75" customHeight="1"/>
    <row r="52" spans="1:1" ht="12.75" customHeight="1"/>
    <row r="53" spans="1:1" ht="12.75" customHeight="1"/>
  </sheetData>
  <mergeCells count="29">
    <mergeCell ref="C7:E7"/>
    <mergeCell ref="M7:N7"/>
    <mergeCell ref="A1:O1"/>
    <mergeCell ref="A2:O2"/>
    <mergeCell ref="A3:O3"/>
    <mergeCell ref="A4:O4"/>
    <mergeCell ref="A6:N6"/>
    <mergeCell ref="C11:E11"/>
    <mergeCell ref="M11:N11"/>
    <mergeCell ref="C8:E8"/>
    <mergeCell ref="M8:N8"/>
    <mergeCell ref="C9:E9"/>
    <mergeCell ref="M9:N9"/>
    <mergeCell ref="C10:E10"/>
    <mergeCell ref="M10:N10"/>
    <mergeCell ref="A24:O24"/>
    <mergeCell ref="A14:O14"/>
    <mergeCell ref="A15:O15"/>
    <mergeCell ref="A16:O16"/>
    <mergeCell ref="A18:N18"/>
    <mergeCell ref="B19:C19"/>
    <mergeCell ref="E19:N19"/>
    <mergeCell ref="A35:O35"/>
    <mergeCell ref="A36:O36"/>
    <mergeCell ref="A37:O37"/>
    <mergeCell ref="G41:H41"/>
    <mergeCell ref="A25:O25"/>
    <mergeCell ref="A26:O26"/>
    <mergeCell ref="A30:N30"/>
  </mergeCells>
  <pageMargins left="0.45" right="0.23" top="0.36" bottom="0.36" header="0.3" footer="0.3"/>
  <pageSetup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H15" sqref="H15"/>
    </sheetView>
  </sheetViews>
  <sheetFormatPr defaultRowHeight="13.2"/>
  <cols>
    <col min="4" max="4" width="2.44140625" customWidth="1"/>
    <col min="5" max="5" width="1.44140625" customWidth="1"/>
    <col min="6" max="7" width="1" customWidth="1"/>
    <col min="8" max="8" width="2.109375" customWidth="1"/>
    <col min="9" max="9" width="1.5546875" customWidth="1"/>
    <col min="10" max="10" width="2.6640625" customWidth="1"/>
    <col min="11" max="14" width="9.109375" customWidth="1"/>
    <col min="15" max="15" width="11.5546875" customWidth="1"/>
  </cols>
  <sheetData>
    <row r="1" spans="1:15" ht="15.75" customHeight="1">
      <c r="A1" s="918" t="s">
        <v>291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18"/>
      <c r="O1" s="918"/>
    </row>
    <row r="2" spans="1:15" ht="30.75" customHeight="1">
      <c r="A2" s="918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</row>
    <row r="3" spans="1:15">
      <c r="A3" s="922" t="s">
        <v>119</v>
      </c>
      <c r="B3" s="922"/>
      <c r="C3" s="922"/>
      <c r="D3" s="922"/>
      <c r="E3" s="922"/>
      <c r="F3" s="922"/>
      <c r="G3" s="922"/>
      <c r="H3" s="922"/>
      <c r="I3" s="922"/>
      <c r="J3" s="922"/>
      <c r="K3" s="922"/>
      <c r="L3" s="922"/>
      <c r="M3" s="922"/>
      <c r="N3" s="922"/>
      <c r="O3" s="922"/>
    </row>
    <row r="4" spans="1:15">
      <c r="A4" s="926" t="s">
        <v>26</v>
      </c>
      <c r="B4" s="926"/>
      <c r="C4" s="926"/>
      <c r="D4" s="926"/>
      <c r="E4" s="926"/>
      <c r="F4" s="926"/>
      <c r="G4" s="926"/>
      <c r="H4" s="926"/>
      <c r="I4" s="926"/>
      <c r="J4" s="926"/>
      <c r="K4" s="926"/>
      <c r="L4" s="926"/>
      <c r="M4" s="926"/>
      <c r="N4" s="926"/>
      <c r="O4" s="926"/>
    </row>
    <row r="5" spans="1:15">
      <c r="A5" s="923" t="s">
        <v>146</v>
      </c>
      <c r="B5" s="923"/>
      <c r="C5" s="923"/>
      <c r="D5" s="923"/>
      <c r="E5" s="923"/>
      <c r="F5" s="923"/>
      <c r="G5" s="923"/>
      <c r="H5" s="923"/>
      <c r="I5" s="923"/>
      <c r="J5" s="923"/>
      <c r="K5" s="923"/>
      <c r="L5" s="923"/>
      <c r="M5" s="923"/>
      <c r="N5" s="923"/>
      <c r="O5" s="923"/>
    </row>
    <row r="6" spans="1:15" ht="13.8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 t="s">
        <v>8</v>
      </c>
    </row>
    <row r="7" spans="1:15" ht="13.8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337">
        <f>N10+N13</f>
        <v>96500</v>
      </c>
    </row>
    <row r="8" spans="1:15">
      <c r="A8" s="58" t="s">
        <v>120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338"/>
    </row>
    <row r="9" spans="1:15">
      <c r="A9" s="948" t="s">
        <v>121</v>
      </c>
      <c r="B9" s="949"/>
      <c r="C9" s="949"/>
      <c r="D9" s="949"/>
      <c r="E9" s="949"/>
      <c r="F9" s="949"/>
      <c r="G9" s="949"/>
      <c r="H9" s="949"/>
      <c r="I9" s="949"/>
      <c r="J9" s="949"/>
      <c r="K9" s="949"/>
      <c r="L9" s="949"/>
      <c r="M9" s="949"/>
      <c r="N9" s="949"/>
      <c r="O9" s="339"/>
    </row>
    <row r="10" spans="1:15" ht="13.8" thickBot="1">
      <c r="A10" s="340"/>
      <c r="B10" s="341"/>
      <c r="C10" s="342"/>
      <c r="D10" s="341"/>
      <c r="E10" s="343"/>
      <c r="F10" s="343"/>
      <c r="G10" s="344"/>
      <c r="H10" s="344"/>
      <c r="I10" s="344"/>
      <c r="J10" s="344"/>
      <c r="K10" s="344"/>
      <c r="L10" s="344"/>
      <c r="M10" s="344"/>
      <c r="N10" s="345">
        <v>57900</v>
      </c>
      <c r="O10" s="346"/>
    </row>
    <row r="11" spans="1:15">
      <c r="A11" s="347" t="s">
        <v>122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338"/>
    </row>
    <row r="12" spans="1:15">
      <c r="A12" s="946" t="s">
        <v>123</v>
      </c>
      <c r="B12" s="947"/>
      <c r="C12" s="947"/>
      <c r="D12" s="947"/>
      <c r="E12" s="947"/>
      <c r="F12" s="947"/>
      <c r="G12" s="947"/>
      <c r="H12" s="947"/>
      <c r="I12" s="947"/>
      <c r="J12" s="947"/>
      <c r="K12" s="947"/>
      <c r="L12" s="947"/>
      <c r="M12" s="947"/>
      <c r="N12" s="947"/>
      <c r="O12" s="339"/>
    </row>
    <row r="13" spans="1:15" ht="13.8" thickBot="1">
      <c r="A13" s="340"/>
      <c r="B13" s="341"/>
      <c r="C13" s="342"/>
      <c r="D13" s="341"/>
      <c r="E13" s="343"/>
      <c r="F13" s="343"/>
      <c r="G13" s="344"/>
      <c r="H13" s="344"/>
      <c r="I13" s="344"/>
      <c r="J13" s="344"/>
      <c r="K13" s="344"/>
      <c r="L13" s="344"/>
      <c r="M13" s="344"/>
      <c r="N13" s="345">
        <v>38600</v>
      </c>
      <c r="O13" s="346"/>
    </row>
    <row r="14" spans="1: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31"/>
    </row>
    <row r="15" spans="1: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>
      <c r="A16" t="s">
        <v>96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t="s">
        <v>109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mergeCells count="6">
    <mergeCell ref="A1:O2"/>
    <mergeCell ref="A12:N12"/>
    <mergeCell ref="A3:O3"/>
    <mergeCell ref="A4:O4"/>
    <mergeCell ref="A5:O5"/>
    <mergeCell ref="A9:N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9"/>
  <sheetViews>
    <sheetView workbookViewId="0">
      <selection activeCell="A13" sqref="A13:O13"/>
    </sheetView>
  </sheetViews>
  <sheetFormatPr defaultRowHeight="13.2"/>
  <cols>
    <col min="2" max="2" width="20" customWidth="1"/>
    <col min="4" max="4" width="7.6640625" customWidth="1"/>
    <col min="6" max="6" width="5.33203125" customWidth="1"/>
    <col min="7" max="7" width="5.88671875" customWidth="1"/>
    <col min="8" max="8" width="11.88671875" customWidth="1"/>
    <col min="9" max="9" width="13.44140625" bestFit="1" customWidth="1"/>
    <col min="10" max="10" width="8.109375" customWidth="1"/>
    <col min="11" max="11" width="3.5546875" customWidth="1"/>
    <col min="12" max="12" width="2.6640625" customWidth="1"/>
    <col min="13" max="13" width="5" customWidth="1"/>
    <col min="14" max="14" width="11" customWidth="1"/>
    <col min="15" max="15" width="24.33203125" customWidth="1"/>
  </cols>
  <sheetData>
    <row r="1" spans="1:15" ht="15.75" customHeight="1">
      <c r="A1" s="967" t="s">
        <v>292</v>
      </c>
      <c r="B1" s="967"/>
      <c r="C1" s="967"/>
      <c r="D1" s="967"/>
      <c r="E1" s="967"/>
      <c r="F1" s="967"/>
      <c r="G1" s="967"/>
      <c r="H1" s="967"/>
      <c r="I1" s="967"/>
      <c r="J1" s="967"/>
      <c r="K1" s="967"/>
      <c r="L1" s="967"/>
      <c r="M1" s="967"/>
      <c r="N1" s="967"/>
      <c r="O1" s="967"/>
    </row>
    <row r="2" spans="1:15" ht="30.75" customHeight="1">
      <c r="A2" s="967"/>
      <c r="B2" s="967"/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</row>
    <row r="3" spans="1:15" s="70" customFormat="1" ht="13.8">
      <c r="A3" s="814" t="s">
        <v>66</v>
      </c>
      <c r="B3" s="814"/>
      <c r="C3" s="814"/>
      <c r="D3" s="814"/>
      <c r="E3" s="814"/>
      <c r="F3" s="814"/>
      <c r="G3" s="814"/>
      <c r="H3" s="814"/>
      <c r="I3" s="814"/>
      <c r="J3" s="814"/>
      <c r="K3" s="814"/>
      <c r="L3" s="814"/>
      <c r="M3" s="814"/>
      <c r="N3" s="814"/>
      <c r="O3" s="814"/>
    </row>
    <row r="4" spans="1:15" s="70" customFormat="1" ht="13.8">
      <c r="A4" s="804" t="s">
        <v>20</v>
      </c>
      <c r="B4" s="804"/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</row>
    <row r="5" spans="1:15" s="70" customFormat="1" ht="13.8">
      <c r="A5" s="804" t="s">
        <v>183</v>
      </c>
      <c r="B5" s="804"/>
      <c r="C5" s="804"/>
      <c r="D5" s="804"/>
      <c r="E5" s="804"/>
      <c r="F5" s="804"/>
      <c r="G5" s="804"/>
      <c r="H5" s="804"/>
      <c r="I5" s="804"/>
      <c r="J5" s="804"/>
      <c r="K5" s="804"/>
      <c r="L5" s="804"/>
      <c r="M5" s="804"/>
      <c r="N5" s="804"/>
      <c r="O5" s="804"/>
    </row>
    <row r="6" spans="1:15" s="70" customFormat="1" ht="14.4" thickBot="1">
      <c r="A6" s="457"/>
      <c r="B6" s="457"/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 t="s">
        <v>8</v>
      </c>
    </row>
    <row r="7" spans="1:15" s="70" customFormat="1" ht="14.4" thickBot="1">
      <c r="A7" s="809"/>
      <c r="B7" s="809"/>
      <c r="C7" s="809"/>
      <c r="D7" s="809"/>
      <c r="E7" s="809"/>
      <c r="F7" s="809"/>
      <c r="G7" s="809"/>
      <c r="H7" s="809"/>
      <c r="I7" s="809"/>
      <c r="J7" s="809"/>
      <c r="K7" s="809"/>
      <c r="L7" s="809"/>
      <c r="M7" s="809"/>
      <c r="N7" s="809"/>
      <c r="O7" s="391">
        <v>41365.589999999997</v>
      </c>
    </row>
    <row r="8" spans="1:15" s="70" customFormat="1" ht="13.8">
      <c r="A8" s="75"/>
      <c r="B8" s="810">
        <v>0.30199999999999999</v>
      </c>
      <c r="C8" s="810"/>
      <c r="D8" s="93" t="s">
        <v>13</v>
      </c>
      <c r="E8" s="811">
        <f>O7</f>
        <v>41365.589999999997</v>
      </c>
      <c r="F8" s="811"/>
      <c r="G8" s="811"/>
      <c r="H8" s="811"/>
      <c r="I8" s="811"/>
      <c r="J8" s="811"/>
      <c r="K8" s="811"/>
      <c r="L8" s="811"/>
      <c r="M8" s="811"/>
      <c r="N8" s="812"/>
      <c r="O8" s="80"/>
    </row>
    <row r="9" spans="1:15" s="70" customFormat="1" ht="13.8">
      <c r="A9" s="950" t="s">
        <v>251</v>
      </c>
      <c r="B9" s="951"/>
      <c r="C9" s="951"/>
      <c r="D9" s="951"/>
      <c r="E9" s="951"/>
      <c r="F9" s="951"/>
      <c r="G9" s="951"/>
      <c r="H9" s="951"/>
      <c r="I9" s="951"/>
      <c r="J9" s="951"/>
      <c r="K9" s="951"/>
      <c r="L9" s="951"/>
      <c r="M9" s="951"/>
      <c r="N9" s="952"/>
      <c r="O9" s="85"/>
    </row>
    <row r="10" spans="1:15" s="70" customFormat="1" ht="14.4" thickBot="1">
      <c r="A10" s="89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2"/>
    </row>
    <row r="11" spans="1:15" s="70" customFormat="1" ht="13.8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1:15" s="1" customFormat="1" ht="12.75" customHeight="1">
      <c r="A12" s="814" t="s">
        <v>21</v>
      </c>
      <c r="B12" s="814"/>
      <c r="C12" s="814"/>
      <c r="D12" s="814"/>
      <c r="E12" s="814"/>
      <c r="F12" s="814"/>
      <c r="G12" s="814"/>
      <c r="H12" s="814"/>
      <c r="I12" s="814"/>
      <c r="J12" s="814"/>
      <c r="K12" s="814"/>
      <c r="L12" s="814"/>
      <c r="M12" s="814"/>
      <c r="N12" s="814"/>
      <c r="O12" s="814"/>
    </row>
    <row r="13" spans="1:15" s="1" customFormat="1" ht="12.75" customHeight="1">
      <c r="A13" s="804" t="s">
        <v>22</v>
      </c>
      <c r="B13" s="804"/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</row>
    <row r="14" spans="1:15" s="1" customFormat="1" ht="12.75" customHeight="1">
      <c r="A14" s="804" t="s">
        <v>183</v>
      </c>
      <c r="B14" s="804"/>
      <c r="C14" s="804"/>
      <c r="D14" s="804"/>
      <c r="E14" s="804"/>
      <c r="F14" s="804"/>
      <c r="G14" s="804"/>
      <c r="H14" s="804"/>
      <c r="I14" s="804"/>
      <c r="J14" s="804"/>
      <c r="K14" s="804"/>
      <c r="L14" s="804"/>
      <c r="M14" s="804"/>
      <c r="N14" s="804"/>
      <c r="O14" s="804"/>
    </row>
    <row r="15" spans="1:15" s="1" customFormat="1" ht="12.75" customHeight="1" thickBot="1">
      <c r="A15" s="508"/>
      <c r="B15" s="508"/>
      <c r="C15" s="508"/>
      <c r="D15" s="508"/>
      <c r="E15" s="508"/>
      <c r="F15" s="508"/>
      <c r="G15" s="508"/>
      <c r="H15" s="508"/>
      <c r="I15" s="508"/>
      <c r="J15" s="508"/>
      <c r="K15" s="508"/>
      <c r="L15" s="508"/>
      <c r="M15" s="508"/>
      <c r="N15" s="508"/>
      <c r="O15" s="508" t="s">
        <v>8</v>
      </c>
    </row>
    <row r="16" spans="1:15" s="1" customFormat="1" ht="12.75" customHeight="1" thickBot="1">
      <c r="A16" s="509"/>
      <c r="B16" s="509"/>
      <c r="C16" s="509"/>
      <c r="D16" s="509"/>
      <c r="E16" s="509"/>
      <c r="F16" s="509"/>
      <c r="G16" s="509"/>
      <c r="H16" s="509"/>
      <c r="I16" s="509"/>
      <c r="J16" s="509"/>
      <c r="K16" s="509"/>
      <c r="L16" s="509"/>
      <c r="M16" s="509"/>
      <c r="N16" s="509"/>
      <c r="O16" s="334">
        <f>SUM(N19:N20)</f>
        <v>2381.2399999999998</v>
      </c>
    </row>
    <row r="17" spans="1:36" s="60" customFormat="1" ht="12.75" customHeight="1">
      <c r="A17" s="58" t="s">
        <v>222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338"/>
    </row>
    <row r="18" spans="1:36" s="60" customFormat="1" ht="12.75" customHeight="1">
      <c r="A18" s="948" t="s">
        <v>223</v>
      </c>
      <c r="B18" s="962"/>
      <c r="C18" s="962"/>
      <c r="D18" s="962"/>
      <c r="E18" s="962"/>
      <c r="F18" s="962"/>
      <c r="G18" s="962"/>
      <c r="H18" s="962"/>
      <c r="I18" s="962"/>
      <c r="J18" s="962"/>
      <c r="K18" s="962"/>
      <c r="L18" s="962"/>
      <c r="M18" s="962"/>
      <c r="N18" s="962"/>
      <c r="O18" s="339"/>
      <c r="R18" s="62"/>
    </row>
    <row r="19" spans="1:36" s="60" customFormat="1" ht="12.75" customHeight="1">
      <c r="A19" s="539"/>
      <c r="B19" s="540">
        <v>1</v>
      </c>
      <c r="C19" s="4" t="s">
        <v>220</v>
      </c>
      <c r="D19" s="64"/>
      <c r="E19" s="66"/>
      <c r="F19" s="66"/>
      <c r="G19" s="67" t="s">
        <v>2</v>
      </c>
      <c r="H19" s="67"/>
      <c r="I19" s="67"/>
      <c r="J19" s="238">
        <v>600.62</v>
      </c>
      <c r="K19" s="67" t="s">
        <v>2</v>
      </c>
      <c r="L19" s="238">
        <v>2</v>
      </c>
      <c r="M19" s="67" t="s">
        <v>221</v>
      </c>
      <c r="N19" s="541">
        <f>J19*L19</f>
        <v>1201.24</v>
      </c>
      <c r="O19" s="339"/>
    </row>
    <row r="20" spans="1:36" s="60" customFormat="1" ht="12.75" customHeight="1">
      <c r="A20" s="63"/>
      <c r="B20" s="540">
        <v>1</v>
      </c>
      <c r="C20" s="4" t="s">
        <v>38</v>
      </c>
      <c r="D20" s="64"/>
      <c r="E20" s="66"/>
      <c r="F20" s="66"/>
      <c r="G20" s="67" t="s">
        <v>2</v>
      </c>
      <c r="H20" s="67"/>
      <c r="I20" s="67"/>
      <c r="J20" s="238">
        <v>590</v>
      </c>
      <c r="K20" s="67" t="s">
        <v>2</v>
      </c>
      <c r="L20" s="238">
        <v>2</v>
      </c>
      <c r="M20" s="67" t="s">
        <v>221</v>
      </c>
      <c r="N20" s="541">
        <f>J20*L20</f>
        <v>1180</v>
      </c>
      <c r="O20" s="339"/>
    </row>
    <row r="21" spans="1:36" s="1" customFormat="1" ht="12.75" customHeight="1" thickBot="1">
      <c r="A21" s="927"/>
      <c r="B21" s="928"/>
      <c r="C21" s="928"/>
      <c r="D21" s="928"/>
      <c r="E21" s="928"/>
      <c r="F21" s="928"/>
      <c r="G21" s="928"/>
      <c r="H21" s="928"/>
      <c r="I21" s="928"/>
      <c r="J21" s="928"/>
      <c r="K21" s="928"/>
      <c r="L21" s="928"/>
      <c r="M21" s="928"/>
      <c r="N21" s="20"/>
      <c r="O21" s="542"/>
      <c r="Q21" s="33"/>
      <c r="R21" s="33"/>
      <c r="S21" s="33"/>
      <c r="T21" s="33"/>
    </row>
    <row r="22" spans="1:36" s="70" customFormat="1" ht="13.8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</row>
    <row r="23" spans="1:36" s="370" customFormat="1" ht="12.75" customHeight="1">
      <c r="A23" s="841" t="s">
        <v>23</v>
      </c>
      <c r="B23" s="842"/>
      <c r="C23" s="842"/>
      <c r="D23" s="842"/>
      <c r="E23" s="842"/>
      <c r="F23" s="842"/>
      <c r="G23" s="842"/>
      <c r="H23" s="842"/>
      <c r="I23" s="842"/>
      <c r="J23" s="842"/>
      <c r="K23" s="842"/>
      <c r="L23" s="842"/>
      <c r="M23" s="842"/>
      <c r="N23" s="842"/>
      <c r="O23" s="843"/>
    </row>
    <row r="24" spans="1:36" s="370" customFormat="1" ht="12.75" customHeight="1">
      <c r="A24" s="805" t="s">
        <v>24</v>
      </c>
      <c r="B24" s="806"/>
      <c r="C24" s="806"/>
      <c r="D24" s="806"/>
      <c r="E24" s="806"/>
      <c r="F24" s="806"/>
      <c r="G24" s="806"/>
      <c r="H24" s="806"/>
      <c r="I24" s="806"/>
      <c r="J24" s="806"/>
      <c r="K24" s="806"/>
      <c r="L24" s="806"/>
      <c r="M24" s="806"/>
      <c r="N24" s="806"/>
      <c r="O24" s="807"/>
    </row>
    <row r="25" spans="1:36" s="370" customFormat="1" ht="12.75" customHeight="1">
      <c r="A25" s="805" t="s">
        <v>183</v>
      </c>
      <c r="B25" s="806"/>
      <c r="C25" s="806"/>
      <c r="D25" s="806"/>
      <c r="E25" s="806"/>
      <c r="F25" s="806"/>
      <c r="G25" s="806"/>
      <c r="H25" s="806"/>
      <c r="I25" s="806"/>
      <c r="J25" s="806"/>
      <c r="K25" s="806"/>
      <c r="L25" s="806"/>
      <c r="M25" s="806"/>
      <c r="N25" s="806"/>
      <c r="O25" s="807"/>
    </row>
    <row r="26" spans="1:36" s="370" customFormat="1" ht="12.75" customHeight="1" thickBot="1">
      <c r="A26" s="464"/>
      <c r="B26" s="464"/>
      <c r="C26" s="464"/>
      <c r="D26" s="464"/>
      <c r="E26" s="464"/>
      <c r="F26" s="464"/>
      <c r="G26" s="464"/>
      <c r="H26" s="464"/>
      <c r="I26" s="464"/>
      <c r="J26" s="464"/>
      <c r="K26" s="464"/>
      <c r="L26" s="464"/>
      <c r="M26" s="464"/>
      <c r="N26" s="464"/>
      <c r="O26" s="371" t="s">
        <v>8</v>
      </c>
    </row>
    <row r="27" spans="1:36" s="370" customFormat="1" ht="12.75" customHeight="1" thickBot="1">
      <c r="A27" s="371"/>
      <c r="B27" s="371"/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2"/>
      <c r="O27" s="572">
        <f>N29+O31+O35</f>
        <v>320198.26</v>
      </c>
      <c r="P27" s="373"/>
    </row>
    <row r="28" spans="1:36" s="375" customFormat="1" ht="13.5" customHeight="1">
      <c r="A28" s="869" t="s">
        <v>9</v>
      </c>
      <c r="B28" s="870"/>
      <c r="C28" s="870"/>
      <c r="D28" s="870"/>
      <c r="E28" s="870"/>
      <c r="F28" s="870"/>
      <c r="G28" s="870"/>
      <c r="H28" s="870"/>
      <c r="I28" s="870"/>
      <c r="J28" s="870"/>
      <c r="K28" s="870"/>
      <c r="L28" s="870"/>
      <c r="M28" s="870"/>
      <c r="N28" s="954"/>
      <c r="O28" s="549">
        <f>N29</f>
        <v>41500.67</v>
      </c>
      <c r="P28" s="546"/>
      <c r="Q28" s="546"/>
      <c r="R28" s="546"/>
      <c r="S28" s="546"/>
      <c r="T28" s="546"/>
      <c r="U28" s="546"/>
      <c r="V28" s="546"/>
      <c r="W28" s="546"/>
      <c r="X28" s="546"/>
      <c r="Y28" s="546"/>
      <c r="Z28" s="546"/>
      <c r="AA28" s="546"/>
      <c r="AB28" s="546"/>
      <c r="AC28" s="546"/>
      <c r="AD28" s="546"/>
      <c r="AE28" s="546"/>
      <c r="AF28" s="546"/>
      <c r="AG28" s="546"/>
      <c r="AH28" s="546"/>
      <c r="AI28" s="546"/>
      <c r="AJ28" s="546"/>
    </row>
    <row r="29" spans="1:36" s="107" customFormat="1" ht="12.75" customHeight="1" thickBot="1">
      <c r="A29" s="834" t="s">
        <v>198</v>
      </c>
      <c r="B29" s="835"/>
      <c r="C29" s="835"/>
      <c r="D29" s="835"/>
      <c r="E29" s="835"/>
      <c r="F29" s="835"/>
      <c r="G29" s="835"/>
      <c r="H29" s="835"/>
      <c r="I29" s="835"/>
      <c r="J29" s="835"/>
      <c r="K29" s="835"/>
      <c r="L29" s="835"/>
      <c r="M29" s="835"/>
      <c r="N29" s="497">
        <v>41500.67</v>
      </c>
      <c r="O29" s="496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</row>
    <row r="30" spans="1:36" s="107" customFormat="1" ht="12.75" customHeight="1">
      <c r="A30" s="878" t="s">
        <v>10</v>
      </c>
      <c r="B30" s="879"/>
      <c r="C30" s="879"/>
      <c r="D30" s="879"/>
      <c r="E30" s="879"/>
      <c r="F30" s="879"/>
      <c r="G30" s="879"/>
      <c r="H30" s="879"/>
      <c r="I30" s="879"/>
      <c r="J30" s="879"/>
      <c r="K30" s="879"/>
      <c r="L30" s="879"/>
      <c r="M30" s="879"/>
      <c r="N30" s="958"/>
      <c r="O30" s="122"/>
    </row>
    <row r="31" spans="1:36" s="107" customFormat="1" ht="12.75" customHeight="1">
      <c r="A31" s="834" t="s">
        <v>224</v>
      </c>
      <c r="B31" s="835"/>
      <c r="C31" s="835"/>
      <c r="D31" s="835"/>
      <c r="E31" s="835"/>
      <c r="F31" s="835"/>
      <c r="G31" s="835"/>
      <c r="H31" s="835"/>
      <c r="I31" s="835"/>
      <c r="J31" s="835"/>
      <c r="K31" s="835"/>
      <c r="L31" s="835"/>
      <c r="M31" s="835"/>
      <c r="N31" s="959"/>
      <c r="O31" s="547">
        <f>N32</f>
        <v>22027.29</v>
      </c>
    </row>
    <row r="32" spans="1:36" s="107" customFormat="1" ht="12.75" customHeight="1">
      <c r="A32" s="960" t="s">
        <v>225</v>
      </c>
      <c r="B32" s="961"/>
      <c r="C32" s="816">
        <v>21.17</v>
      </c>
      <c r="D32" s="816"/>
      <c r="E32" s="106" t="s">
        <v>8</v>
      </c>
      <c r="F32" s="106"/>
      <c r="G32" s="106" t="s">
        <v>2</v>
      </c>
      <c r="H32" s="411">
        <v>1040.4955124999999</v>
      </c>
      <c r="I32" s="106" t="s">
        <v>45</v>
      </c>
      <c r="J32" s="106" t="s">
        <v>2</v>
      </c>
      <c r="K32" s="377"/>
      <c r="L32" s="106"/>
      <c r="M32" s="106" t="s">
        <v>6</v>
      </c>
      <c r="N32" s="548">
        <f>ROUND(C32*H32,2)</f>
        <v>22027.29</v>
      </c>
      <c r="O32" s="122"/>
    </row>
    <row r="33" spans="1:36" s="107" customFormat="1" ht="12.75" customHeight="1" thickBot="1">
      <c r="A33" s="544"/>
      <c r="B33" s="544"/>
      <c r="C33" s="544"/>
      <c r="D33" s="544"/>
      <c r="E33" s="544"/>
      <c r="F33" s="544"/>
      <c r="G33" s="544"/>
      <c r="H33" s="544"/>
      <c r="I33" s="544"/>
      <c r="J33" s="544"/>
      <c r="K33" s="544"/>
      <c r="L33" s="544"/>
      <c r="M33" s="544"/>
      <c r="N33" s="543"/>
      <c r="O33" s="545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</row>
    <row r="34" spans="1:36" s="375" customFormat="1" ht="13.5" customHeight="1">
      <c r="A34" s="869" t="s">
        <v>4</v>
      </c>
      <c r="B34" s="870"/>
      <c r="C34" s="870"/>
      <c r="D34" s="870"/>
      <c r="E34" s="870"/>
      <c r="F34" s="870"/>
      <c r="G34" s="870"/>
      <c r="H34" s="870"/>
      <c r="I34" s="870"/>
      <c r="J34" s="870"/>
      <c r="K34" s="870"/>
      <c r="L34" s="870"/>
      <c r="M34" s="870"/>
      <c r="N34" s="954"/>
      <c r="O34" s="495"/>
    </row>
    <row r="35" spans="1:36" s="107" customFormat="1" ht="12.75" customHeight="1">
      <c r="A35" s="849" t="s">
        <v>226</v>
      </c>
      <c r="B35" s="850"/>
      <c r="C35" s="850"/>
      <c r="D35" s="850"/>
      <c r="E35" s="850"/>
      <c r="F35" s="850"/>
      <c r="G35" s="850"/>
      <c r="H35" s="850"/>
      <c r="I35" s="850"/>
      <c r="J35" s="850"/>
      <c r="K35" s="850"/>
      <c r="L35" s="850"/>
      <c r="M35" s="850"/>
      <c r="N35" s="953"/>
      <c r="O35" s="547">
        <f>N36</f>
        <v>256670.3</v>
      </c>
      <c r="Q35" s="108"/>
      <c r="R35" s="108"/>
    </row>
    <row r="36" spans="1:36" s="107" customFormat="1" ht="12.75" customHeight="1">
      <c r="A36" s="956" t="s">
        <v>227</v>
      </c>
      <c r="B36" s="957"/>
      <c r="C36" s="955">
        <v>1256.3599999999999</v>
      </c>
      <c r="D36" s="955"/>
      <c r="E36" s="95" t="s">
        <v>8</v>
      </c>
      <c r="F36" s="95"/>
      <c r="G36" s="95" t="s">
        <v>2</v>
      </c>
      <c r="H36" s="387">
        <v>204.29677699999999</v>
      </c>
      <c r="I36" s="95" t="s">
        <v>5</v>
      </c>
      <c r="J36" s="95" t="s">
        <v>2</v>
      </c>
      <c r="K36" s="378"/>
      <c r="L36" s="95"/>
      <c r="M36" s="95" t="s">
        <v>6</v>
      </c>
      <c r="N36" s="158">
        <f>ROUND(C36*H36,2)</f>
        <v>256670.3</v>
      </c>
      <c r="O36" s="573"/>
    </row>
    <row r="37" spans="1:36" s="107" customFormat="1" ht="12.75" customHeight="1">
      <c r="A37" s="544"/>
      <c r="B37" s="544"/>
      <c r="C37" s="544"/>
      <c r="D37" s="544"/>
      <c r="E37" s="544"/>
      <c r="F37" s="544"/>
      <c r="G37" s="544"/>
      <c r="H37" s="544"/>
      <c r="I37" s="544"/>
      <c r="J37" s="544"/>
      <c r="K37" s="544"/>
      <c r="L37" s="544"/>
      <c r="M37" s="544"/>
      <c r="N37" s="543"/>
      <c r="O37" s="545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</row>
    <row r="38" spans="1:36" s="1" customFormat="1" ht="12.75" customHeight="1">
      <c r="A38" s="814" t="s">
        <v>25</v>
      </c>
      <c r="B38" s="814"/>
      <c r="C38" s="814"/>
      <c r="D38" s="814"/>
      <c r="E38" s="814"/>
      <c r="F38" s="814"/>
      <c r="G38" s="814"/>
      <c r="H38" s="814"/>
      <c r="I38" s="814"/>
      <c r="J38" s="814"/>
      <c r="K38" s="814"/>
      <c r="L38" s="814"/>
      <c r="M38" s="814"/>
      <c r="N38" s="814"/>
      <c r="O38" s="814"/>
    </row>
    <row r="39" spans="1:36" s="1" customFormat="1" ht="12.75" customHeight="1">
      <c r="A39" s="804" t="s">
        <v>26</v>
      </c>
      <c r="B39" s="804"/>
      <c r="C39" s="804"/>
      <c r="D39" s="804"/>
      <c r="E39" s="804"/>
      <c r="F39" s="804"/>
      <c r="G39" s="804"/>
      <c r="H39" s="804"/>
      <c r="I39" s="804"/>
      <c r="J39" s="804"/>
      <c r="K39" s="804"/>
      <c r="L39" s="804"/>
      <c r="M39" s="804"/>
      <c r="N39" s="804"/>
      <c r="O39" s="804"/>
    </row>
    <row r="40" spans="1:36" s="1" customFormat="1" ht="12.75" customHeight="1">
      <c r="A40" s="804" t="s">
        <v>183</v>
      </c>
      <c r="B40" s="804"/>
      <c r="C40" s="804"/>
      <c r="D40" s="804"/>
      <c r="E40" s="804"/>
      <c r="F40" s="804"/>
      <c r="G40" s="804"/>
      <c r="H40" s="804"/>
      <c r="I40" s="804"/>
      <c r="J40" s="804"/>
      <c r="K40" s="804"/>
      <c r="L40" s="804"/>
      <c r="M40" s="804"/>
      <c r="N40" s="804"/>
      <c r="O40" s="804"/>
    </row>
    <row r="41" spans="1:36" s="1" customFormat="1" ht="12.75" customHeight="1" thickBot="1">
      <c r="A41" s="463"/>
      <c r="B41" s="463"/>
      <c r="C41" s="463"/>
      <c r="D41" s="463"/>
      <c r="E41" s="463"/>
      <c r="F41" s="463"/>
      <c r="G41" s="463"/>
      <c r="H41" s="463"/>
      <c r="I41" s="463"/>
      <c r="J41" s="463"/>
      <c r="K41" s="463"/>
      <c r="L41" s="463"/>
      <c r="M41" s="463"/>
      <c r="N41" s="463"/>
      <c r="O41" s="463" t="s">
        <v>8</v>
      </c>
    </row>
    <row r="42" spans="1:36" s="1" customFormat="1" ht="12.75" customHeight="1">
      <c r="A42" s="462"/>
      <c r="B42" s="462"/>
      <c r="C42" s="462"/>
      <c r="D42" s="462"/>
      <c r="E42" s="462"/>
      <c r="F42" s="462"/>
      <c r="G42" s="462"/>
      <c r="H42" s="462"/>
      <c r="I42" s="462"/>
      <c r="J42" s="462"/>
      <c r="K42" s="462"/>
      <c r="L42" s="462"/>
      <c r="M42" s="462"/>
      <c r="N42" s="462"/>
      <c r="O42" s="488">
        <f>O45+O48+O50+O53+O56+O59+O63+O65</f>
        <v>383369.45999999996</v>
      </c>
    </row>
    <row r="43" spans="1:36" s="1" customFormat="1" ht="12.75" customHeight="1">
      <c r="A43" s="462"/>
      <c r="B43" s="462"/>
      <c r="C43" s="462"/>
      <c r="D43" s="462"/>
      <c r="E43" s="462"/>
      <c r="F43" s="462"/>
      <c r="G43" s="462"/>
      <c r="H43" s="462"/>
      <c r="I43" s="462"/>
      <c r="J43" s="462"/>
      <c r="K43" s="462"/>
      <c r="L43" s="462"/>
      <c r="M43" s="462"/>
      <c r="N43" s="462"/>
      <c r="O43" s="468"/>
    </row>
    <row r="44" spans="1:36" s="1" customFormat="1" ht="12.75" customHeight="1">
      <c r="A44" s="965" t="s">
        <v>11</v>
      </c>
      <c r="B44" s="965"/>
      <c r="C44" s="965"/>
      <c r="D44" s="965"/>
      <c r="E44" s="965"/>
      <c r="F44" s="965"/>
      <c r="G44" s="965"/>
      <c r="H44" s="965"/>
      <c r="I44" s="965"/>
      <c r="J44" s="965"/>
      <c r="K44" s="965"/>
      <c r="L44" s="965"/>
      <c r="M44" s="965"/>
      <c r="N44" s="966"/>
      <c r="O44" s="468"/>
    </row>
    <row r="45" spans="1:36" s="1" customFormat="1" ht="12.75" customHeight="1">
      <c r="A45" s="963" t="s">
        <v>194</v>
      </c>
      <c r="B45" s="964"/>
      <c r="C45" s="964"/>
      <c r="D45" s="964"/>
      <c r="E45" s="964"/>
      <c r="F45" s="964"/>
      <c r="G45" s="964"/>
      <c r="H45" s="964"/>
      <c r="I45" s="964"/>
      <c r="J45" s="964"/>
      <c r="K45" s="964"/>
      <c r="L45" s="964"/>
      <c r="M45" s="964"/>
      <c r="N45" s="467"/>
      <c r="O45" s="470">
        <f>N46</f>
        <v>8856</v>
      </c>
      <c r="Q45" s="33"/>
      <c r="R45" s="33"/>
      <c r="S45" s="33"/>
      <c r="T45" s="33"/>
    </row>
    <row r="46" spans="1:36" s="60" customFormat="1" ht="12.75" customHeight="1">
      <c r="A46" s="472"/>
      <c r="B46" s="473"/>
      <c r="C46" s="474">
        <v>246</v>
      </c>
      <c r="D46" s="473" t="s">
        <v>2</v>
      </c>
      <c r="E46" s="475">
        <v>36</v>
      </c>
      <c r="F46" s="476"/>
      <c r="G46" s="477" t="s">
        <v>46</v>
      </c>
      <c r="H46" s="477"/>
      <c r="I46" s="477"/>
      <c r="J46" s="477" t="s">
        <v>6</v>
      </c>
      <c r="K46" s="477"/>
      <c r="L46" s="477"/>
      <c r="M46" s="477"/>
      <c r="N46" s="478">
        <v>8856</v>
      </c>
      <c r="O46" s="471"/>
    </row>
    <row r="47" spans="1:36" s="60" customFormat="1" ht="12.75" customHeight="1">
      <c r="A47" s="472"/>
      <c r="B47" s="473"/>
      <c r="C47" s="473"/>
      <c r="D47" s="473"/>
      <c r="E47" s="476"/>
      <c r="F47" s="476"/>
      <c r="G47" s="477"/>
      <c r="H47" s="477"/>
      <c r="I47" s="477"/>
      <c r="J47" s="477"/>
      <c r="K47" s="477"/>
      <c r="L47" s="477"/>
      <c r="M47" s="477"/>
      <c r="N47" s="479"/>
      <c r="O47" s="471"/>
    </row>
    <row r="48" spans="1:36" s="107" customFormat="1" ht="12.75" customHeight="1">
      <c r="A48" s="863" t="s">
        <v>195</v>
      </c>
      <c r="B48" s="864"/>
      <c r="C48" s="864"/>
      <c r="D48" s="864"/>
      <c r="E48" s="864"/>
      <c r="F48" s="864"/>
      <c r="G48" s="864"/>
      <c r="H48" s="864"/>
      <c r="I48" s="864"/>
      <c r="J48" s="864"/>
      <c r="K48" s="864"/>
      <c r="L48" s="864"/>
      <c r="M48" s="864"/>
      <c r="N48" s="864"/>
      <c r="O48" s="470">
        <f>N49</f>
        <v>29592</v>
      </c>
      <c r="R48" s="108"/>
    </row>
    <row r="49" spans="1:15" s="107" customFormat="1" ht="12.75" customHeight="1" thickBot="1">
      <c r="A49" s="480"/>
      <c r="B49" s="481"/>
      <c r="C49" s="482">
        <v>274</v>
      </c>
      <c r="D49" s="481" t="s">
        <v>2</v>
      </c>
      <c r="E49" s="483">
        <v>36</v>
      </c>
      <c r="F49" s="484" t="s">
        <v>46</v>
      </c>
      <c r="G49" s="485" t="s">
        <v>2</v>
      </c>
      <c r="H49" s="486">
        <f>C49*E49</f>
        <v>9864</v>
      </c>
      <c r="I49" s="485" t="s">
        <v>76</v>
      </c>
      <c r="J49" s="485" t="s">
        <v>2</v>
      </c>
      <c r="K49" s="486">
        <v>3</v>
      </c>
      <c r="L49" s="485" t="s">
        <v>16</v>
      </c>
      <c r="M49" s="485" t="s">
        <v>6</v>
      </c>
      <c r="N49" s="487">
        <f>ROUND(H49*K49,2)</f>
        <v>29592</v>
      </c>
      <c r="O49" s="469"/>
    </row>
    <row r="50" spans="1:15" s="107" customFormat="1" ht="12.75" customHeight="1">
      <c r="A50" s="556" t="s">
        <v>174</v>
      </c>
      <c r="B50" s="557"/>
      <c r="C50" s="55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558">
        <f>N52+N54</f>
        <v>14447.34</v>
      </c>
    </row>
    <row r="51" spans="1:15" s="107" customFormat="1" ht="12.75" customHeight="1">
      <c r="A51" s="834" t="s">
        <v>229</v>
      </c>
      <c r="B51" s="835"/>
      <c r="C51" s="835"/>
      <c r="D51" s="835"/>
      <c r="E51" s="835"/>
      <c r="F51" s="835"/>
      <c r="G51" s="835"/>
      <c r="H51" s="835"/>
      <c r="I51" s="835"/>
      <c r="J51" s="835"/>
      <c r="K51" s="835"/>
      <c r="L51" s="835"/>
      <c r="M51" s="835"/>
      <c r="N51" s="835"/>
      <c r="O51" s="122"/>
    </row>
    <row r="52" spans="1:15" s="107" customFormat="1" ht="12.75" customHeight="1" thickBot="1">
      <c r="A52" s="559"/>
      <c r="B52" s="112"/>
      <c r="C52" s="112"/>
      <c r="D52" s="112"/>
      <c r="E52" s="112"/>
      <c r="F52" s="156">
        <v>1</v>
      </c>
      <c r="G52" s="112" t="s">
        <v>2</v>
      </c>
      <c r="H52" s="155">
        <v>1605.26</v>
      </c>
      <c r="I52" s="560" t="s">
        <v>8</v>
      </c>
      <c r="J52" s="95" t="s">
        <v>2</v>
      </c>
      <c r="K52" s="156">
        <v>9</v>
      </c>
      <c r="L52" s="112" t="s">
        <v>3</v>
      </c>
      <c r="M52" s="95" t="s">
        <v>6</v>
      </c>
      <c r="N52" s="153">
        <f>F52*H52*K52</f>
        <v>14447.34</v>
      </c>
      <c r="O52" s="122"/>
    </row>
    <row r="53" spans="1:15" s="107" customFormat="1" ht="12.75" customHeight="1">
      <c r="A53" s="535" t="s">
        <v>64</v>
      </c>
      <c r="B53" s="536"/>
      <c r="C53" s="536"/>
      <c r="D53" s="536"/>
      <c r="E53" s="536"/>
      <c r="F53" s="536"/>
      <c r="G53" s="536"/>
      <c r="H53" s="536"/>
      <c r="I53" s="537"/>
      <c r="J53" s="77"/>
      <c r="K53" s="537"/>
      <c r="L53" s="537"/>
      <c r="M53" s="77"/>
      <c r="N53" s="538"/>
      <c r="O53" s="561">
        <f>N55</f>
        <v>11648</v>
      </c>
    </row>
    <row r="54" spans="1:15" s="107" customFormat="1" ht="12.75" customHeight="1">
      <c r="A54" s="968" t="s">
        <v>230</v>
      </c>
      <c r="B54" s="969"/>
      <c r="C54" s="969"/>
      <c r="D54" s="969"/>
      <c r="E54" s="969"/>
      <c r="F54" s="969"/>
      <c r="G54" s="969"/>
      <c r="H54" s="969"/>
      <c r="I54" s="969"/>
      <c r="J54" s="969"/>
      <c r="K54" s="969"/>
      <c r="L54" s="969"/>
      <c r="M54" s="969"/>
      <c r="N54" s="970"/>
      <c r="O54" s="122"/>
    </row>
    <row r="55" spans="1:15" s="107" customFormat="1" ht="12.75" customHeight="1" thickBot="1">
      <c r="A55" s="559"/>
      <c r="B55" s="112"/>
      <c r="C55" s="112"/>
      <c r="D55" s="112"/>
      <c r="E55" s="112"/>
      <c r="F55" s="112"/>
      <c r="G55" s="112"/>
      <c r="H55" s="156">
        <v>2912</v>
      </c>
      <c r="I55" s="112" t="s">
        <v>8</v>
      </c>
      <c r="J55" s="95" t="s">
        <v>2</v>
      </c>
      <c r="K55" s="156">
        <v>4</v>
      </c>
      <c r="L55" s="112" t="s">
        <v>3</v>
      </c>
      <c r="M55" s="95" t="s">
        <v>6</v>
      </c>
      <c r="N55" s="153">
        <f>H55*K55</f>
        <v>11648</v>
      </c>
      <c r="O55" s="554"/>
    </row>
    <row r="56" spans="1:15" s="107" customFormat="1" ht="12.75" customHeight="1">
      <c r="A56" s="535" t="s">
        <v>77</v>
      </c>
      <c r="B56" s="536"/>
      <c r="C56" s="536"/>
      <c r="D56" s="536"/>
      <c r="E56" s="536"/>
      <c r="F56" s="536"/>
      <c r="G56" s="536"/>
      <c r="H56" s="536"/>
      <c r="I56" s="537"/>
      <c r="J56" s="77"/>
      <c r="K56" s="537"/>
      <c r="L56" s="537"/>
      <c r="M56" s="77"/>
      <c r="N56" s="538"/>
      <c r="O56" s="561">
        <f>N58</f>
        <v>10500</v>
      </c>
    </row>
    <row r="57" spans="1:15" s="107" customFormat="1" ht="12.75" customHeight="1">
      <c r="A57" s="968" t="s">
        <v>231</v>
      </c>
      <c r="B57" s="969"/>
      <c r="C57" s="969"/>
      <c r="D57" s="969"/>
      <c r="E57" s="969"/>
      <c r="F57" s="969"/>
      <c r="G57" s="969"/>
      <c r="H57" s="969"/>
      <c r="I57" s="969"/>
      <c r="J57" s="969"/>
      <c r="K57" s="969"/>
      <c r="L57" s="969"/>
      <c r="M57" s="969"/>
      <c r="N57" s="970"/>
      <c r="O57" s="122"/>
    </row>
    <row r="58" spans="1:15" s="107" customFormat="1" ht="12.75" customHeight="1" thickBot="1">
      <c r="A58" s="562"/>
      <c r="B58" s="125"/>
      <c r="C58" s="125"/>
      <c r="D58" s="125"/>
      <c r="E58" s="125"/>
      <c r="F58" s="125"/>
      <c r="G58" s="125"/>
      <c r="H58" s="125"/>
      <c r="I58" s="125"/>
      <c r="J58" s="128"/>
      <c r="K58" s="563"/>
      <c r="L58" s="563"/>
      <c r="M58" s="128"/>
      <c r="N58" s="564">
        <v>10500</v>
      </c>
      <c r="O58" s="554" t="s">
        <v>232</v>
      </c>
    </row>
    <row r="59" spans="1:15" s="60" customFormat="1" ht="12.75" customHeight="1">
      <c r="A59" s="367" t="s">
        <v>233</v>
      </c>
      <c r="B59" s="536"/>
      <c r="C59" s="536"/>
      <c r="D59" s="536"/>
      <c r="E59" s="536"/>
      <c r="F59" s="536"/>
      <c r="G59" s="536"/>
      <c r="H59" s="536"/>
      <c r="I59" s="537"/>
      <c r="J59" s="77"/>
      <c r="K59" s="537"/>
      <c r="L59" s="537"/>
      <c r="M59" s="77"/>
      <c r="N59" s="565"/>
      <c r="O59" s="567">
        <f>N61</f>
        <v>10235.08</v>
      </c>
    </row>
    <row r="60" spans="1:15" s="60" customFormat="1" ht="12.75" customHeight="1">
      <c r="A60" s="834" t="s">
        <v>234</v>
      </c>
      <c r="B60" s="835"/>
      <c r="C60" s="835"/>
      <c r="D60" s="835"/>
      <c r="E60" s="835"/>
      <c r="F60" s="835"/>
      <c r="G60" s="835"/>
      <c r="H60" s="835"/>
      <c r="I60" s="835"/>
      <c r="J60" s="835"/>
      <c r="K60" s="835"/>
      <c r="L60" s="835"/>
      <c r="M60" s="835"/>
      <c r="N60" s="959"/>
      <c r="O60" s="122"/>
    </row>
    <row r="61" spans="1:15" s="60" customFormat="1" ht="12.75" customHeight="1" thickBot="1">
      <c r="A61" s="562"/>
      <c r="B61" s="125"/>
      <c r="C61" s="125"/>
      <c r="D61" s="125"/>
      <c r="E61" s="125"/>
      <c r="F61" s="125"/>
      <c r="G61" s="125"/>
      <c r="H61" s="125"/>
      <c r="I61" s="125"/>
      <c r="J61" s="128"/>
      <c r="K61" s="563"/>
      <c r="L61" s="563"/>
      <c r="M61" s="128"/>
      <c r="N61" s="566">
        <v>10235.08</v>
      </c>
      <c r="O61" s="496"/>
    </row>
    <row r="62" spans="1:15" s="107" customFormat="1" ht="12.75" customHeight="1">
      <c r="A62" s="115" t="s">
        <v>12</v>
      </c>
      <c r="B62" s="120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568"/>
      <c r="O62" s="121"/>
    </row>
    <row r="63" spans="1:15" s="107" customFormat="1" ht="12.75" customHeight="1">
      <c r="A63" s="834" t="s">
        <v>235</v>
      </c>
      <c r="B63" s="835"/>
      <c r="C63" s="835"/>
      <c r="D63" s="835"/>
      <c r="E63" s="835"/>
      <c r="F63" s="835"/>
      <c r="G63" s="835"/>
      <c r="H63" s="835"/>
      <c r="I63" s="835"/>
      <c r="J63" s="835"/>
      <c r="K63" s="835"/>
      <c r="L63" s="835"/>
      <c r="M63" s="835"/>
      <c r="N63" s="959"/>
      <c r="O63" s="159">
        <f>N64</f>
        <v>1086.8</v>
      </c>
    </row>
    <row r="64" spans="1:15" s="107" customFormat="1" ht="12.75" customHeight="1" thickBot="1">
      <c r="A64" s="529"/>
      <c r="B64" s="530"/>
      <c r="C64" s="817">
        <v>4354</v>
      </c>
      <c r="D64" s="817"/>
      <c r="E64" s="530" t="s">
        <v>75</v>
      </c>
      <c r="F64" s="530" t="s">
        <v>2</v>
      </c>
      <c r="G64" s="817">
        <v>1086.8</v>
      </c>
      <c r="H64" s="817"/>
      <c r="I64" s="95" t="s">
        <v>8</v>
      </c>
      <c r="J64" s="95" t="s">
        <v>2</v>
      </c>
      <c r="K64" s="95">
        <v>1</v>
      </c>
      <c r="L64" s="95" t="s">
        <v>16</v>
      </c>
      <c r="M64" s="95" t="s">
        <v>6</v>
      </c>
      <c r="N64" s="569">
        <f>ROUND(G64*K64,2)</f>
        <v>1086.8</v>
      </c>
      <c r="O64" s="571"/>
    </row>
    <row r="65" spans="1:20" s="107" customFormat="1" ht="12.75" customHeight="1">
      <c r="A65" s="115" t="s">
        <v>236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519">
        <f>N67</f>
        <v>297004.24</v>
      </c>
    </row>
    <row r="66" spans="1:20" s="107" customFormat="1" ht="12.75" customHeight="1">
      <c r="A66" s="834" t="s">
        <v>237</v>
      </c>
      <c r="B66" s="835"/>
      <c r="C66" s="835"/>
      <c r="D66" s="835"/>
      <c r="E66" s="835"/>
      <c r="F66" s="835"/>
      <c r="G66" s="835"/>
      <c r="H66" s="835"/>
      <c r="I66" s="835"/>
      <c r="J66" s="835"/>
      <c r="K66" s="835"/>
      <c r="L66" s="835"/>
      <c r="M66" s="835"/>
      <c r="N66" s="835"/>
      <c r="O66" s="554"/>
      <c r="R66" s="108"/>
    </row>
    <row r="67" spans="1:20" s="107" customFormat="1" ht="12.75" customHeight="1">
      <c r="A67" s="118"/>
      <c r="B67" s="112"/>
      <c r="C67" s="560"/>
      <c r="D67" s="112"/>
      <c r="E67" s="531"/>
      <c r="F67" s="531"/>
      <c r="G67" s="95"/>
      <c r="H67" s="95"/>
      <c r="I67" s="95"/>
      <c r="J67" s="95"/>
      <c r="K67" s="95"/>
      <c r="L67" s="95"/>
      <c r="M67" s="95"/>
      <c r="N67" s="570">
        <v>297004.24</v>
      </c>
      <c r="O67" s="554"/>
    </row>
    <row r="69" spans="1:20" s="70" customFormat="1" ht="12.75" customHeight="1">
      <c r="A69" s="814" t="s">
        <v>27</v>
      </c>
      <c r="B69" s="814"/>
      <c r="C69" s="814"/>
      <c r="D69" s="814"/>
      <c r="E69" s="814"/>
      <c r="F69" s="814"/>
      <c r="G69" s="814"/>
      <c r="H69" s="814"/>
      <c r="I69" s="814"/>
      <c r="J69" s="814"/>
      <c r="K69" s="814"/>
      <c r="L69" s="814"/>
      <c r="M69" s="814"/>
      <c r="N69" s="814"/>
      <c r="O69" s="814"/>
      <c r="Q69" s="129"/>
      <c r="R69" s="129"/>
      <c r="S69" s="129"/>
      <c r="T69" s="129"/>
    </row>
    <row r="70" spans="1:20" s="70" customFormat="1" ht="12.75" customHeight="1">
      <c r="A70" s="858" t="s">
        <v>28</v>
      </c>
      <c r="B70" s="858"/>
      <c r="C70" s="858"/>
      <c r="D70" s="858"/>
      <c r="E70" s="858"/>
      <c r="F70" s="858"/>
      <c r="G70" s="858"/>
      <c r="H70" s="858"/>
      <c r="I70" s="858"/>
      <c r="J70" s="858"/>
      <c r="K70" s="858"/>
      <c r="L70" s="858"/>
      <c r="M70" s="858"/>
      <c r="N70" s="858"/>
      <c r="O70" s="858"/>
      <c r="Q70" s="129"/>
      <c r="R70" s="129"/>
      <c r="S70" s="129"/>
      <c r="T70" s="129"/>
    </row>
    <row r="71" spans="1:20" s="70" customFormat="1" ht="12.75" customHeight="1">
      <c r="A71" s="804" t="s">
        <v>183</v>
      </c>
      <c r="B71" s="804"/>
      <c r="C71" s="804"/>
      <c r="D71" s="804"/>
      <c r="E71" s="804"/>
      <c r="F71" s="804"/>
      <c r="G71" s="804"/>
      <c r="H71" s="804"/>
      <c r="I71" s="804"/>
      <c r="J71" s="804"/>
      <c r="K71" s="804"/>
      <c r="L71" s="804"/>
      <c r="M71" s="804"/>
      <c r="N71" s="804"/>
      <c r="O71" s="804"/>
      <c r="Q71" s="129"/>
      <c r="R71" s="129"/>
      <c r="S71" s="129"/>
      <c r="T71" s="129"/>
    </row>
    <row r="72" spans="1:20" s="70" customFormat="1" ht="12.75" customHeight="1" thickBot="1">
      <c r="A72" s="528"/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 t="s">
        <v>8</v>
      </c>
      <c r="Q72" s="129"/>
      <c r="R72" s="129"/>
      <c r="S72" s="129"/>
      <c r="T72" s="129"/>
    </row>
    <row r="73" spans="1:20" s="70" customFormat="1" ht="12.75" customHeight="1" thickBot="1">
      <c r="A73" s="528"/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616">
        <f>O75+O79</f>
        <v>87900.6</v>
      </c>
      <c r="Q73" s="129"/>
      <c r="R73" s="129"/>
      <c r="S73" s="129"/>
      <c r="T73" s="129"/>
    </row>
    <row r="74" spans="1:20" s="107" customFormat="1" ht="12.75" customHeight="1">
      <c r="A74" s="869" t="s">
        <v>42</v>
      </c>
      <c r="B74" s="870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617"/>
    </row>
    <row r="75" spans="1:20" s="107" customFormat="1" ht="12.75" customHeight="1">
      <c r="A75" s="834" t="s">
        <v>228</v>
      </c>
      <c r="B75" s="835"/>
      <c r="C75" s="835"/>
      <c r="D75" s="835"/>
      <c r="E75" s="835"/>
      <c r="F75" s="835"/>
      <c r="G75" s="835"/>
      <c r="H75" s="835"/>
      <c r="I75" s="835"/>
      <c r="J75" s="835"/>
      <c r="K75" s="835"/>
      <c r="L75" s="835"/>
      <c r="M75" s="835"/>
      <c r="N75" s="835"/>
      <c r="O75" s="618">
        <f>N76</f>
        <v>6000.6</v>
      </c>
      <c r="R75" s="108"/>
    </row>
    <row r="76" spans="1:20" s="107" customFormat="1" ht="12.75" customHeight="1">
      <c r="A76" s="131"/>
      <c r="B76" s="109"/>
      <c r="C76" s="109"/>
      <c r="D76" s="109"/>
      <c r="E76" s="157">
        <v>3</v>
      </c>
      <c r="F76" s="106" t="s">
        <v>2</v>
      </c>
      <c r="G76" s="808">
        <v>1000.1</v>
      </c>
      <c r="H76" s="808"/>
      <c r="I76" s="106" t="s">
        <v>8</v>
      </c>
      <c r="J76" s="106" t="s">
        <v>2</v>
      </c>
      <c r="K76" s="157">
        <v>2</v>
      </c>
      <c r="L76" s="106" t="s">
        <v>16</v>
      </c>
      <c r="M76" s="106" t="s">
        <v>6</v>
      </c>
      <c r="N76" s="460">
        <f>G76*K76*E76</f>
        <v>6000.6</v>
      </c>
      <c r="O76" s="619"/>
    </row>
    <row r="77" spans="1:20" s="107" customFormat="1" ht="12.75" customHeight="1" thickBot="1">
      <c r="A77" s="596"/>
      <c r="B77" s="109"/>
      <c r="C77" s="109"/>
      <c r="D77" s="109"/>
      <c r="E77" s="106"/>
      <c r="F77" s="106"/>
      <c r="G77" s="592"/>
      <c r="H77" s="592"/>
      <c r="I77" s="106"/>
      <c r="J77" s="106"/>
      <c r="K77" s="106"/>
      <c r="L77" s="106"/>
      <c r="M77" s="106"/>
      <c r="N77" s="601"/>
      <c r="O77" s="602"/>
    </row>
    <row r="78" spans="1:20" ht="13.8" thickBot="1">
      <c r="A78" s="604"/>
      <c r="B78" s="605"/>
      <c r="C78" s="605"/>
      <c r="D78" s="605"/>
      <c r="E78" s="605"/>
      <c r="F78" s="605"/>
      <c r="G78" s="605"/>
      <c r="H78" s="605"/>
      <c r="I78" s="605"/>
      <c r="J78" s="605"/>
      <c r="K78" s="605"/>
      <c r="L78" s="605"/>
      <c r="M78" s="605"/>
      <c r="N78" s="605"/>
      <c r="O78" s="608"/>
    </row>
    <row r="79" spans="1:20" s="107" customFormat="1" ht="12.75" customHeight="1">
      <c r="A79" s="610" t="s">
        <v>255</v>
      </c>
      <c r="B79" s="611"/>
      <c r="C79" s="611"/>
      <c r="D79" s="611"/>
      <c r="E79" s="116"/>
      <c r="F79" s="116"/>
      <c r="G79" s="612"/>
      <c r="H79" s="612"/>
      <c r="I79" s="116"/>
      <c r="J79" s="116"/>
      <c r="K79" s="116"/>
      <c r="L79" s="116"/>
      <c r="M79" s="116"/>
      <c r="N79" s="613"/>
      <c r="O79" s="615">
        <f>I80</f>
        <v>81900</v>
      </c>
    </row>
    <row r="80" spans="1:20" s="107" customFormat="1" ht="12.75" customHeight="1">
      <c r="A80" s="555" t="s">
        <v>256</v>
      </c>
      <c r="B80" s="112"/>
      <c r="C80" s="112"/>
      <c r="D80" s="112"/>
      <c r="E80" s="95"/>
      <c r="F80" s="95"/>
      <c r="G80" s="591"/>
      <c r="H80" s="591"/>
      <c r="I80" s="614">
        <v>81900</v>
      </c>
      <c r="J80" s="95"/>
      <c r="K80" s="95"/>
      <c r="L80" s="95"/>
      <c r="M80" s="95"/>
      <c r="N80" s="136"/>
      <c r="O80" s="111"/>
    </row>
    <row r="81" spans="1:20" ht="13.8" thickBot="1">
      <c r="A81" s="606"/>
      <c r="B81" s="607"/>
      <c r="C81" s="607"/>
      <c r="D81" s="607"/>
      <c r="E81" s="607"/>
      <c r="F81" s="607"/>
      <c r="G81" s="607"/>
      <c r="H81" s="607"/>
      <c r="I81" s="607"/>
      <c r="J81" s="607"/>
      <c r="K81" s="607"/>
      <c r="L81" s="607"/>
      <c r="M81" s="607"/>
      <c r="N81" s="607"/>
      <c r="O81" s="609"/>
    </row>
    <row r="82" spans="1:20">
      <c r="A82" s="603"/>
      <c r="B82" s="603"/>
      <c r="C82" s="603"/>
      <c r="D82" s="603"/>
      <c r="E82" s="603"/>
      <c r="F82" s="603"/>
      <c r="G82" s="603"/>
      <c r="H82" s="603"/>
      <c r="I82" s="603"/>
      <c r="J82" s="603"/>
      <c r="K82" s="603"/>
      <c r="L82" s="603"/>
      <c r="M82" s="603"/>
      <c r="N82" s="603"/>
      <c r="O82" s="603"/>
    </row>
    <row r="83" spans="1:20">
      <c r="A83" s="603"/>
      <c r="B83" s="603"/>
      <c r="C83" s="603"/>
      <c r="D83" s="603"/>
      <c r="E83" s="603"/>
      <c r="F83" s="603"/>
      <c r="G83" s="603"/>
      <c r="H83" s="603"/>
      <c r="I83" s="603"/>
      <c r="J83" s="603"/>
      <c r="K83" s="603"/>
      <c r="L83" s="603"/>
      <c r="M83" s="603"/>
      <c r="N83" s="603"/>
      <c r="O83" s="603"/>
    </row>
    <row r="84" spans="1:20" s="142" customFormat="1" ht="17.25" customHeight="1">
      <c r="A84" s="814" t="s">
        <v>31</v>
      </c>
      <c r="B84" s="814"/>
      <c r="C84" s="814"/>
      <c r="D84" s="814"/>
      <c r="E84" s="814"/>
      <c r="F84" s="814"/>
      <c r="G84" s="814"/>
      <c r="H84" s="814"/>
      <c r="I84" s="814"/>
      <c r="J84" s="814"/>
      <c r="K84" s="814"/>
      <c r="L84" s="814"/>
      <c r="M84" s="814"/>
      <c r="N84" s="814"/>
      <c r="O84" s="814"/>
      <c r="Q84" s="143"/>
      <c r="R84" s="143"/>
      <c r="S84" s="143"/>
      <c r="T84" s="143"/>
    </row>
    <row r="85" spans="1:20" s="70" customFormat="1" ht="12.75" customHeight="1">
      <c r="A85" s="804" t="s">
        <v>32</v>
      </c>
      <c r="B85" s="804"/>
      <c r="C85" s="804"/>
      <c r="D85" s="804"/>
      <c r="E85" s="804"/>
      <c r="F85" s="804"/>
      <c r="G85" s="804"/>
      <c r="H85" s="804"/>
      <c r="I85" s="804"/>
      <c r="J85" s="804"/>
      <c r="K85" s="804"/>
      <c r="L85" s="804"/>
      <c r="M85" s="804"/>
      <c r="N85" s="804"/>
      <c r="O85" s="804"/>
      <c r="Q85" s="129"/>
      <c r="R85" s="129"/>
      <c r="S85" s="129"/>
      <c r="T85" s="129"/>
    </row>
    <row r="86" spans="1:20" s="70" customFormat="1" ht="12.75" customHeight="1">
      <c r="A86" s="804" t="s">
        <v>183</v>
      </c>
      <c r="B86" s="804"/>
      <c r="C86" s="804"/>
      <c r="D86" s="804"/>
      <c r="E86" s="804"/>
      <c r="F86" s="804"/>
      <c r="G86" s="804"/>
      <c r="H86" s="804"/>
      <c r="I86" s="804"/>
      <c r="J86" s="804"/>
      <c r="K86" s="804"/>
      <c r="L86" s="804"/>
      <c r="M86" s="804"/>
      <c r="N86" s="804"/>
      <c r="O86" s="804"/>
      <c r="Q86" s="129"/>
      <c r="R86" s="129"/>
      <c r="S86" s="129"/>
      <c r="T86" s="129"/>
    </row>
    <row r="87" spans="1:20" s="70" customFormat="1" ht="12.75" customHeight="1" thickBot="1">
      <c r="A87" s="528"/>
      <c r="B87" s="528"/>
      <c r="C87" s="528"/>
      <c r="D87" s="528"/>
      <c r="E87" s="528"/>
      <c r="F87" s="528"/>
      <c r="G87" s="528"/>
      <c r="H87" s="528"/>
      <c r="I87" s="528"/>
      <c r="J87" s="528"/>
      <c r="K87" s="528"/>
      <c r="L87" s="528"/>
      <c r="M87" s="528"/>
      <c r="N87" s="528"/>
      <c r="O87" s="528" t="s">
        <v>8</v>
      </c>
      <c r="Q87" s="129"/>
      <c r="R87" s="129"/>
      <c r="S87" s="129"/>
      <c r="T87" s="129"/>
    </row>
    <row r="88" spans="1:20" s="70" customFormat="1" ht="19.5" customHeight="1" thickBot="1">
      <c r="A88" s="809"/>
      <c r="B88" s="809"/>
      <c r="C88" s="809"/>
      <c r="D88" s="809"/>
      <c r="E88" s="809"/>
      <c r="F88" s="809"/>
      <c r="G88" s="809"/>
      <c r="H88" s="809"/>
      <c r="I88" s="809"/>
      <c r="J88" s="809"/>
      <c r="K88" s="809"/>
      <c r="L88" s="809"/>
      <c r="M88" s="809"/>
      <c r="N88" s="809"/>
      <c r="O88" s="578">
        <f>N91+N163</f>
        <v>195985.15</v>
      </c>
      <c r="Q88" s="129"/>
      <c r="R88" s="129"/>
      <c r="S88" s="129"/>
      <c r="T88" s="129"/>
    </row>
    <row r="89" spans="1:20" s="70" customFormat="1" ht="12.75" customHeight="1">
      <c r="A89" s="75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490"/>
      <c r="Q89" s="129"/>
      <c r="R89" s="129"/>
      <c r="S89" s="129"/>
      <c r="T89" s="129"/>
    </row>
    <row r="90" spans="1:20" s="70" customFormat="1" ht="12.75" customHeight="1">
      <c r="A90" s="579" t="s">
        <v>239</v>
      </c>
      <c r="B90" s="148"/>
      <c r="C90" s="148"/>
      <c r="D90" s="148"/>
      <c r="E90" s="148"/>
      <c r="F90" s="148"/>
      <c r="G90" s="148"/>
      <c r="H90" s="148"/>
      <c r="I90" s="148"/>
      <c r="J90" s="72"/>
      <c r="K90" s="972"/>
      <c r="L90" s="972"/>
      <c r="M90" s="72"/>
      <c r="N90" s="545"/>
      <c r="O90" s="493"/>
      <c r="Q90" s="580"/>
      <c r="R90" s="580"/>
      <c r="S90" s="129"/>
      <c r="T90" s="129"/>
    </row>
    <row r="91" spans="1:20" s="70" customFormat="1" ht="12.75" customHeight="1" thickBot="1">
      <c r="A91" s="581" t="s">
        <v>238</v>
      </c>
      <c r="B91" s="582"/>
      <c r="C91" s="582"/>
      <c r="D91" s="582"/>
      <c r="E91" s="582"/>
      <c r="F91" s="582"/>
      <c r="G91" s="582"/>
      <c r="H91" s="582"/>
      <c r="I91" s="582"/>
      <c r="J91" s="87"/>
      <c r="K91" s="971"/>
      <c r="L91" s="971"/>
      <c r="M91" s="87"/>
      <c r="N91" s="583">
        <v>195985.15</v>
      </c>
      <c r="O91" s="584"/>
      <c r="Q91" s="580"/>
      <c r="R91" s="580"/>
      <c r="S91" s="129"/>
      <c r="T91" s="129"/>
    </row>
    <row r="92" spans="1:20" s="1" customFormat="1" ht="12.75" customHeight="1">
      <c r="A92" s="575"/>
      <c r="B92" s="7"/>
      <c r="C92" s="7"/>
      <c r="D92" s="7"/>
      <c r="E92" s="7"/>
      <c r="F92" s="7"/>
      <c r="G92" s="7"/>
      <c r="H92" s="7"/>
      <c r="I92" s="7"/>
      <c r="J92" s="3"/>
      <c r="K92" s="576"/>
      <c r="L92" s="576"/>
      <c r="M92" s="3"/>
      <c r="N92" s="577"/>
      <c r="O92" s="3"/>
      <c r="Q92" s="574"/>
      <c r="R92" s="574"/>
      <c r="S92" s="33"/>
      <c r="T92" s="33"/>
    </row>
    <row r="93" spans="1:20" s="1" customFormat="1" ht="12.75" customHeight="1">
      <c r="A93" s="575"/>
      <c r="B93" s="7"/>
      <c r="C93" s="7"/>
      <c r="D93" s="7"/>
      <c r="E93" s="7"/>
      <c r="F93" s="7"/>
      <c r="G93" s="7"/>
      <c r="H93" s="7"/>
      <c r="I93" s="7"/>
      <c r="J93" s="3"/>
      <c r="K93" s="576"/>
      <c r="L93" s="576"/>
      <c r="M93" s="3"/>
      <c r="N93" s="577"/>
      <c r="O93" s="3"/>
      <c r="Q93" s="574"/>
      <c r="R93" s="574"/>
      <c r="S93" s="33"/>
      <c r="T93" s="33"/>
    </row>
    <row r="94" spans="1:20" s="1" customFormat="1" ht="12.75" customHeight="1">
      <c r="A94" s="575"/>
      <c r="B94" s="7"/>
      <c r="C94" s="7"/>
      <c r="D94" s="7"/>
      <c r="E94" s="7"/>
      <c r="F94" s="7"/>
      <c r="G94" s="7"/>
      <c r="H94" s="7"/>
      <c r="I94" s="7"/>
      <c r="J94" s="3"/>
      <c r="K94" s="576"/>
      <c r="L94" s="576"/>
      <c r="M94" s="3"/>
      <c r="N94" s="577"/>
      <c r="O94" s="3"/>
      <c r="Q94" s="574"/>
      <c r="R94" s="574"/>
      <c r="S94" s="33"/>
      <c r="T94" s="33"/>
    </row>
    <row r="95" spans="1:20" s="1" customFormat="1" ht="12.75" customHeight="1">
      <c r="A95" s="575"/>
      <c r="B95" s="7"/>
      <c r="C95" s="7"/>
      <c r="D95" s="7"/>
      <c r="E95" s="7"/>
      <c r="F95" s="7"/>
      <c r="G95" s="7"/>
      <c r="H95" s="7"/>
      <c r="I95" s="7"/>
      <c r="J95" s="3"/>
      <c r="K95" s="576"/>
      <c r="L95" s="576"/>
      <c r="M95" s="3"/>
      <c r="N95" s="577"/>
      <c r="O95" s="3"/>
      <c r="Q95" s="574"/>
      <c r="R95" s="574"/>
      <c r="S95" s="33"/>
      <c r="T95" s="33"/>
    </row>
    <row r="96" spans="1:20" s="1" customFormat="1" ht="12.75" customHeight="1">
      <c r="A96" s="575"/>
      <c r="B96" s="7"/>
      <c r="C96" s="7"/>
      <c r="D96" s="7"/>
      <c r="E96" s="7"/>
      <c r="F96" s="7"/>
      <c r="G96" s="7"/>
      <c r="H96" s="7"/>
      <c r="I96" s="7"/>
      <c r="J96" s="3"/>
      <c r="K96" s="576"/>
      <c r="L96" s="576"/>
      <c r="M96" s="3"/>
      <c r="N96" s="577"/>
      <c r="O96" s="3"/>
      <c r="Q96" s="574"/>
      <c r="R96" s="574"/>
      <c r="S96" s="33"/>
      <c r="T96" s="33"/>
    </row>
    <row r="97" spans="1:15">
      <c r="A97" t="s">
        <v>96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>
      <c r="A99" t="s">
        <v>109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</sheetData>
  <mergeCells count="52">
    <mergeCell ref="A84:O84"/>
    <mergeCell ref="A85:O85"/>
    <mergeCell ref="A86:O86"/>
    <mergeCell ref="A88:N88"/>
    <mergeCell ref="K91:L91"/>
    <mergeCell ref="K90:L90"/>
    <mergeCell ref="G76:H76"/>
    <mergeCell ref="A51:N51"/>
    <mergeCell ref="A54:N54"/>
    <mergeCell ref="A57:N57"/>
    <mergeCell ref="A60:N60"/>
    <mergeCell ref="A63:N63"/>
    <mergeCell ref="C64:D64"/>
    <mergeCell ref="G64:H64"/>
    <mergeCell ref="A66:N66"/>
    <mergeCell ref="A69:O69"/>
    <mergeCell ref="A70:O70"/>
    <mergeCell ref="A71:O71"/>
    <mergeCell ref="A74:B74"/>
    <mergeCell ref="A75:N75"/>
    <mergeCell ref="A45:M45"/>
    <mergeCell ref="A48:N48"/>
    <mergeCell ref="A44:N44"/>
    <mergeCell ref="A1:O2"/>
    <mergeCell ref="A38:O38"/>
    <mergeCell ref="A39:O39"/>
    <mergeCell ref="A40:O40"/>
    <mergeCell ref="A3:O3"/>
    <mergeCell ref="A4:O4"/>
    <mergeCell ref="A5:O5"/>
    <mergeCell ref="A7:N7"/>
    <mergeCell ref="B8:C8"/>
    <mergeCell ref="E8:N8"/>
    <mergeCell ref="A23:O23"/>
    <mergeCell ref="A24:O24"/>
    <mergeCell ref="A25:O25"/>
    <mergeCell ref="A9:N9"/>
    <mergeCell ref="A35:N35"/>
    <mergeCell ref="A34:N34"/>
    <mergeCell ref="C36:D36"/>
    <mergeCell ref="A36:B36"/>
    <mergeCell ref="A30:N30"/>
    <mergeCell ref="A31:N31"/>
    <mergeCell ref="C32:D32"/>
    <mergeCell ref="A28:N28"/>
    <mergeCell ref="A29:M29"/>
    <mergeCell ref="A32:B32"/>
    <mergeCell ref="A12:O12"/>
    <mergeCell ref="A13:O13"/>
    <mergeCell ref="A14:O14"/>
    <mergeCell ref="A18:N18"/>
    <mergeCell ref="A21:M21"/>
  </mergeCells>
  <pageMargins left="0.19685039370078741" right="0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selection sqref="A1:O2"/>
    </sheetView>
  </sheetViews>
  <sheetFormatPr defaultRowHeight="13.2"/>
  <cols>
    <col min="8" max="8" width="7.44140625" customWidth="1"/>
    <col min="9" max="9" width="5.88671875" customWidth="1"/>
    <col min="10" max="10" width="7.5546875" customWidth="1"/>
    <col min="11" max="11" width="6.33203125" customWidth="1"/>
    <col min="12" max="12" width="7.88671875" customWidth="1"/>
    <col min="13" max="13" width="7.5546875" customWidth="1"/>
    <col min="14" max="14" width="5" customWidth="1"/>
    <col min="15" max="15" width="14" customWidth="1"/>
  </cols>
  <sheetData>
    <row r="1" spans="1:20" ht="15.75" customHeight="1">
      <c r="A1" s="981" t="s">
        <v>293</v>
      </c>
      <c r="B1" s="981"/>
      <c r="C1" s="981"/>
      <c r="D1" s="981"/>
      <c r="E1" s="981"/>
      <c r="F1" s="981"/>
      <c r="G1" s="981"/>
      <c r="H1" s="981"/>
      <c r="I1" s="981"/>
      <c r="J1" s="981"/>
      <c r="K1" s="981"/>
      <c r="L1" s="981"/>
      <c r="M1" s="981"/>
      <c r="N1" s="981"/>
      <c r="O1" s="981"/>
    </row>
    <row r="2" spans="1:20" ht="30.75" customHeight="1">
      <c r="A2" s="981"/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</row>
    <row r="3" spans="1:20" s="1" customFormat="1" ht="12.75" customHeight="1">
      <c r="A3" s="922" t="s">
        <v>189</v>
      </c>
      <c r="B3" s="922"/>
      <c r="C3" s="922"/>
      <c r="D3" s="922"/>
      <c r="E3" s="922"/>
      <c r="F3" s="922"/>
      <c r="G3" s="922"/>
      <c r="H3" s="922"/>
      <c r="I3" s="922"/>
      <c r="J3" s="922"/>
      <c r="K3" s="922"/>
      <c r="L3" s="922"/>
      <c r="M3" s="922"/>
      <c r="N3" s="922"/>
      <c r="O3" s="922"/>
      <c r="Q3" s="33"/>
      <c r="R3" s="33"/>
      <c r="S3" s="33"/>
      <c r="T3" s="33"/>
    </row>
    <row r="4" spans="1:20" s="1" customFormat="1" ht="12.75" customHeight="1">
      <c r="A4" s="926" t="s">
        <v>190</v>
      </c>
      <c r="B4" s="926"/>
      <c r="C4" s="926"/>
      <c r="D4" s="926"/>
      <c r="E4" s="926"/>
      <c r="F4" s="926"/>
      <c r="G4" s="926"/>
      <c r="H4" s="926"/>
      <c r="I4" s="926"/>
      <c r="J4" s="926"/>
      <c r="K4" s="926"/>
      <c r="L4" s="926"/>
      <c r="M4" s="926"/>
      <c r="N4" s="926"/>
      <c r="O4" s="926"/>
      <c r="Q4" s="33"/>
      <c r="R4" s="33"/>
      <c r="S4" s="33"/>
      <c r="T4" s="33"/>
    </row>
    <row r="5" spans="1:20" s="1" customFormat="1" ht="12.75" customHeight="1">
      <c r="A5" s="923" t="s">
        <v>197</v>
      </c>
      <c r="B5" s="923"/>
      <c r="C5" s="923"/>
      <c r="D5" s="923"/>
      <c r="E5" s="923"/>
      <c r="F5" s="923"/>
      <c r="G5" s="923"/>
      <c r="H5" s="923"/>
      <c r="I5" s="923"/>
      <c r="J5" s="923"/>
      <c r="K5" s="923"/>
      <c r="L5" s="923"/>
      <c r="M5" s="923"/>
      <c r="N5" s="923"/>
      <c r="O5" s="923"/>
      <c r="Q5" s="33"/>
      <c r="R5" s="33"/>
      <c r="S5" s="33"/>
      <c r="T5" s="33"/>
    </row>
    <row r="6" spans="1:20" s="1" customFormat="1" ht="12.75" customHeight="1" thickBot="1">
      <c r="A6" s="462"/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 t="s">
        <v>8</v>
      </c>
    </row>
    <row r="7" spans="1:20" s="1" customFormat="1" ht="12.75" customHeight="1" thickBot="1">
      <c r="A7" s="462"/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89">
        <f>O9+O12</f>
        <v>370000</v>
      </c>
    </row>
    <row r="8" spans="1:20" s="1" customFormat="1" ht="12.75" customHeight="1">
      <c r="A8" s="982" t="s">
        <v>191</v>
      </c>
      <c r="B8" s="983"/>
      <c r="C8" s="983"/>
      <c r="D8" s="983"/>
      <c r="E8" s="983"/>
      <c r="F8" s="983"/>
      <c r="G8" s="983"/>
      <c r="H8" s="983"/>
      <c r="I8" s="983"/>
      <c r="J8" s="983"/>
      <c r="K8" s="983"/>
      <c r="L8" s="983"/>
      <c r="M8" s="983"/>
      <c r="N8" s="983"/>
      <c r="O8" s="490"/>
    </row>
    <row r="9" spans="1:20" s="1" customFormat="1" ht="12.75" customHeight="1">
      <c r="A9" s="973" t="s">
        <v>192</v>
      </c>
      <c r="B9" s="974"/>
      <c r="C9" s="974"/>
      <c r="D9" s="974"/>
      <c r="E9" s="974"/>
      <c r="F9" s="974"/>
      <c r="G9" s="974"/>
      <c r="H9" s="974"/>
      <c r="I9" s="974"/>
      <c r="J9" s="974"/>
      <c r="K9" s="974"/>
      <c r="L9" s="974"/>
      <c r="M9" s="974"/>
      <c r="N9" s="974"/>
      <c r="O9" s="491">
        <v>337600</v>
      </c>
      <c r="P9" s="41"/>
      <c r="R9" s="466"/>
    </row>
    <row r="10" spans="1:20" ht="15">
      <c r="A10" s="979"/>
      <c r="B10" s="980"/>
      <c r="C10" s="980"/>
      <c r="D10" s="980"/>
      <c r="E10" s="980"/>
      <c r="F10" s="980"/>
      <c r="G10" s="980"/>
      <c r="H10" s="980"/>
      <c r="I10" s="980"/>
      <c r="J10" s="980"/>
      <c r="K10" s="980"/>
      <c r="L10" s="980"/>
      <c r="M10" s="980"/>
      <c r="N10" s="980"/>
      <c r="O10" s="492"/>
    </row>
    <row r="11" spans="1:20" s="1" customFormat="1" ht="12.75" customHeight="1">
      <c r="A11" s="975" t="s">
        <v>191</v>
      </c>
      <c r="B11" s="976"/>
      <c r="C11" s="976"/>
      <c r="D11" s="976"/>
      <c r="E11" s="976"/>
      <c r="F11" s="976"/>
      <c r="G11" s="976"/>
      <c r="H11" s="976"/>
      <c r="I11" s="976"/>
      <c r="J11" s="976"/>
      <c r="K11" s="976"/>
      <c r="L11" s="976"/>
      <c r="M11" s="976"/>
      <c r="N11" s="976"/>
      <c r="O11" s="493"/>
    </row>
    <row r="12" spans="1:20" s="1" customFormat="1" ht="12.75" customHeight="1" thickBot="1">
      <c r="A12" s="977" t="s">
        <v>193</v>
      </c>
      <c r="B12" s="978"/>
      <c r="C12" s="978"/>
      <c r="D12" s="978"/>
      <c r="E12" s="978"/>
      <c r="F12" s="978"/>
      <c r="G12" s="978"/>
      <c r="H12" s="978"/>
      <c r="I12" s="978"/>
      <c r="J12" s="978"/>
      <c r="K12" s="978"/>
      <c r="L12" s="978"/>
      <c r="M12" s="978"/>
      <c r="N12" s="978"/>
      <c r="O12" s="494">
        <v>32400</v>
      </c>
      <c r="P12" s="41"/>
      <c r="R12" s="466"/>
    </row>
    <row r="15" spans="1:20">
      <c r="A15" t="s">
        <v>96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20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t="s">
        <v>109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9">
    <mergeCell ref="A9:N9"/>
    <mergeCell ref="A11:N11"/>
    <mergeCell ref="A12:N12"/>
    <mergeCell ref="A10:N10"/>
    <mergeCell ref="A1:O2"/>
    <mergeCell ref="A3:O3"/>
    <mergeCell ref="A4:O4"/>
    <mergeCell ref="A5:O5"/>
    <mergeCell ref="A8:N8"/>
  </mergeCells>
  <pageMargins left="0.7" right="0.7" top="0.75" bottom="0.75" header="0.3" footer="0.3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>
      <selection sqref="A1:O1"/>
    </sheetView>
  </sheetViews>
  <sheetFormatPr defaultRowHeight="13.2"/>
  <cols>
    <col min="5" max="5" width="3.44140625" customWidth="1"/>
    <col min="6" max="6" width="5.44140625" customWidth="1"/>
    <col min="7" max="7" width="2.5546875" customWidth="1"/>
    <col min="8" max="8" width="2.44140625" customWidth="1"/>
    <col min="9" max="9" width="1.6640625" customWidth="1"/>
    <col min="10" max="10" width="4.33203125" customWidth="1"/>
    <col min="11" max="11" width="2.33203125" customWidth="1"/>
    <col min="12" max="12" width="3.88671875" customWidth="1"/>
    <col min="13" max="13" width="3.44140625" customWidth="1"/>
    <col min="14" max="14" width="10.6640625" customWidth="1"/>
    <col min="15" max="15" width="12.109375" customWidth="1"/>
  </cols>
  <sheetData>
    <row r="1" spans="1:20" ht="38.25" customHeight="1">
      <c r="A1" s="918" t="s">
        <v>294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18"/>
      <c r="O1" s="918"/>
    </row>
    <row r="2" spans="1:20" s="1" customFormat="1" ht="12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20" s="1" customFormat="1" ht="12.75" customHeight="1">
      <c r="A3" s="922" t="s">
        <v>240</v>
      </c>
      <c r="B3" s="922"/>
      <c r="C3" s="922"/>
      <c r="D3" s="922"/>
      <c r="E3" s="922"/>
      <c r="F3" s="922"/>
      <c r="G3" s="922"/>
      <c r="H3" s="922"/>
      <c r="I3" s="922"/>
      <c r="J3" s="922"/>
      <c r="K3" s="922"/>
      <c r="L3" s="922"/>
      <c r="M3" s="922"/>
      <c r="N3" s="922"/>
      <c r="O3" s="922"/>
      <c r="Q3" s="33"/>
      <c r="R3" s="33"/>
      <c r="S3" s="33"/>
      <c r="T3" s="33"/>
    </row>
    <row r="4" spans="1:20" s="1" customFormat="1" ht="12.75" customHeight="1">
      <c r="A4" s="926" t="s">
        <v>241</v>
      </c>
      <c r="B4" s="926"/>
      <c r="C4" s="926"/>
      <c r="D4" s="926"/>
      <c r="E4" s="926"/>
      <c r="F4" s="926"/>
      <c r="G4" s="926"/>
      <c r="H4" s="926"/>
      <c r="I4" s="926"/>
      <c r="J4" s="926"/>
      <c r="K4" s="926"/>
      <c r="L4" s="926"/>
      <c r="M4" s="926"/>
      <c r="N4" s="926"/>
      <c r="O4" s="926"/>
      <c r="Q4" s="33"/>
      <c r="R4" s="33"/>
      <c r="S4" s="33"/>
      <c r="T4" s="33"/>
    </row>
    <row r="5" spans="1:20" s="1" customFormat="1" ht="12.75" customHeight="1">
      <c r="A5" s="923" t="s">
        <v>243</v>
      </c>
      <c r="B5" s="923"/>
      <c r="C5" s="923"/>
      <c r="D5" s="923"/>
      <c r="E5" s="923"/>
      <c r="F5" s="923"/>
      <c r="G5" s="923"/>
      <c r="H5" s="923"/>
      <c r="I5" s="923"/>
      <c r="J5" s="923"/>
      <c r="K5" s="923"/>
      <c r="L5" s="923"/>
      <c r="M5" s="923"/>
      <c r="N5" s="923"/>
      <c r="O5" s="923"/>
      <c r="Q5" s="33"/>
      <c r="R5" s="33"/>
      <c r="S5" s="33"/>
      <c r="T5" s="33"/>
    </row>
    <row r="6" spans="1:20" s="1" customFormat="1" ht="12.75" customHeight="1" thickBot="1">
      <c r="A6" s="532"/>
      <c r="B6" s="532"/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 t="s">
        <v>8</v>
      </c>
    </row>
    <row r="7" spans="1:20" s="1" customFormat="1" ht="12.75" customHeight="1" thickBot="1">
      <c r="A7" s="532"/>
      <c r="B7" s="532"/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  <c r="O7" s="585">
        <f>N10+N13+N16+N20+N24+N27</f>
        <v>675055.05</v>
      </c>
    </row>
    <row r="8" spans="1:20" s="60" customFormat="1" ht="12.75" customHeight="1">
      <c r="A8" s="58" t="s">
        <v>246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338"/>
    </row>
    <row r="9" spans="1:20" s="60" customFormat="1" ht="12.75" customHeight="1">
      <c r="A9" s="948" t="s">
        <v>242</v>
      </c>
      <c r="B9" s="962"/>
      <c r="C9" s="962"/>
      <c r="D9" s="962"/>
      <c r="E9" s="962"/>
      <c r="F9" s="962"/>
      <c r="G9" s="962"/>
      <c r="H9" s="962"/>
      <c r="I9" s="962"/>
      <c r="J9" s="962"/>
      <c r="K9" s="962"/>
      <c r="L9" s="962"/>
      <c r="M9" s="962"/>
      <c r="N9" s="962"/>
      <c r="O9" s="339"/>
      <c r="R9" s="62"/>
    </row>
    <row r="10" spans="1:20" s="60" customFormat="1" ht="12.75" customHeight="1" thickBot="1">
      <c r="A10" s="63"/>
      <c r="B10" s="64"/>
      <c r="C10" s="65"/>
      <c r="D10" s="64"/>
      <c r="E10" s="66"/>
      <c r="F10" s="66"/>
      <c r="G10" s="67"/>
      <c r="H10" s="67"/>
      <c r="I10" s="67"/>
      <c r="J10" s="67"/>
      <c r="K10" s="67"/>
      <c r="L10" s="67"/>
      <c r="M10" s="67"/>
      <c r="N10" s="541">
        <v>23472.2</v>
      </c>
      <c r="O10" s="339"/>
    </row>
    <row r="11" spans="1:20" s="60" customFormat="1" ht="12.75" customHeight="1">
      <c r="A11" s="58" t="s">
        <v>245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338"/>
    </row>
    <row r="12" spans="1:20" s="60" customFormat="1" ht="12.75" customHeight="1">
      <c r="A12" s="948" t="s">
        <v>242</v>
      </c>
      <c r="B12" s="962"/>
      <c r="C12" s="962"/>
      <c r="D12" s="962"/>
      <c r="E12" s="962"/>
      <c r="F12" s="962"/>
      <c r="G12" s="962"/>
      <c r="H12" s="962"/>
      <c r="I12" s="962"/>
      <c r="J12" s="962"/>
      <c r="K12" s="962"/>
      <c r="L12" s="962"/>
      <c r="M12" s="962"/>
      <c r="N12" s="962"/>
      <c r="O12" s="339"/>
      <c r="R12" s="62"/>
    </row>
    <row r="13" spans="1:20" s="60" customFormat="1" ht="12.75" customHeight="1" thickBot="1">
      <c r="A13" s="63"/>
      <c r="B13" s="64"/>
      <c r="C13" s="65"/>
      <c r="D13" s="64"/>
      <c r="E13" s="66"/>
      <c r="F13" s="66"/>
      <c r="G13" s="67"/>
      <c r="H13" s="67"/>
      <c r="I13" s="67"/>
      <c r="J13" s="67"/>
      <c r="K13" s="67"/>
      <c r="L13" s="67"/>
      <c r="M13" s="67"/>
      <c r="N13" s="541">
        <v>49162.5</v>
      </c>
      <c r="O13" s="346"/>
    </row>
    <row r="14" spans="1:20" s="60" customFormat="1" ht="12.75" customHeight="1">
      <c r="A14" s="58" t="s">
        <v>244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338"/>
    </row>
    <row r="15" spans="1:20" s="60" customFormat="1" ht="12.75" customHeight="1">
      <c r="A15" s="948" t="s">
        <v>242</v>
      </c>
      <c r="B15" s="962"/>
      <c r="C15" s="962"/>
      <c r="D15" s="962"/>
      <c r="E15" s="962"/>
      <c r="F15" s="962"/>
      <c r="G15" s="962"/>
      <c r="H15" s="962"/>
      <c r="I15" s="962"/>
      <c r="J15" s="962"/>
      <c r="K15" s="962"/>
      <c r="L15" s="962"/>
      <c r="M15" s="962"/>
      <c r="N15" s="962"/>
      <c r="O15" s="339"/>
      <c r="R15" s="62"/>
    </row>
    <row r="16" spans="1:20" s="60" customFormat="1" ht="12.75" customHeight="1">
      <c r="A16" s="63"/>
      <c r="B16" s="64"/>
      <c r="C16" s="65"/>
      <c r="D16" s="64"/>
      <c r="E16" s="66"/>
      <c r="F16" s="66"/>
      <c r="G16" s="67"/>
      <c r="H16" s="67"/>
      <c r="I16" s="67"/>
      <c r="J16" s="67"/>
      <c r="K16" s="67"/>
      <c r="L16" s="67"/>
      <c r="M16" s="67"/>
      <c r="N16" s="541">
        <v>61203.7</v>
      </c>
      <c r="O16" s="339"/>
    </row>
    <row r="17" spans="1:20" s="1" customFormat="1" ht="12.75" customHeight="1" thickBot="1">
      <c r="A17" s="927"/>
      <c r="B17" s="928"/>
      <c r="C17" s="928"/>
      <c r="D17" s="928"/>
      <c r="E17" s="928"/>
      <c r="F17" s="928"/>
      <c r="G17" s="928"/>
      <c r="H17" s="928"/>
      <c r="I17" s="928"/>
      <c r="J17" s="928"/>
      <c r="K17" s="928"/>
      <c r="L17" s="928"/>
      <c r="M17" s="928"/>
      <c r="N17" s="20"/>
      <c r="O17" s="542"/>
      <c r="Q17" s="33"/>
      <c r="R17" s="33"/>
      <c r="S17" s="33"/>
      <c r="T17" s="33"/>
    </row>
    <row r="18" spans="1:20" s="60" customFormat="1" ht="12.75" customHeight="1">
      <c r="A18" s="58" t="s">
        <v>249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339"/>
    </row>
    <row r="19" spans="1:20" s="60" customFormat="1" ht="12.75" customHeight="1">
      <c r="A19" s="948" t="s">
        <v>242</v>
      </c>
      <c r="B19" s="962"/>
      <c r="C19" s="962"/>
      <c r="D19" s="962"/>
      <c r="E19" s="962"/>
      <c r="F19" s="962"/>
      <c r="G19" s="962"/>
      <c r="H19" s="962"/>
      <c r="I19" s="962"/>
      <c r="J19" s="962"/>
      <c r="K19" s="962"/>
      <c r="L19" s="962"/>
      <c r="M19" s="962"/>
      <c r="N19" s="962"/>
      <c r="O19" s="339"/>
      <c r="R19" s="62"/>
    </row>
    <row r="20" spans="1:20" s="60" customFormat="1" ht="12.75" customHeight="1">
      <c r="A20" s="63"/>
      <c r="B20" s="64"/>
      <c r="C20" s="65"/>
      <c r="D20" s="64"/>
      <c r="E20" s="66"/>
      <c r="F20" s="66"/>
      <c r="G20" s="67"/>
      <c r="H20" s="67"/>
      <c r="I20" s="67"/>
      <c r="J20" s="67"/>
      <c r="K20" s="67"/>
      <c r="L20" s="67"/>
      <c r="M20" s="67"/>
      <c r="N20" s="541">
        <v>309231.90000000002</v>
      </c>
      <c r="O20" s="339"/>
    </row>
    <row r="21" spans="1:20" s="1" customFormat="1" ht="12.75" customHeight="1" thickBot="1">
      <c r="A21" s="927"/>
      <c r="B21" s="928"/>
      <c r="C21" s="928"/>
      <c r="D21" s="928"/>
      <c r="E21" s="928"/>
      <c r="F21" s="928"/>
      <c r="G21" s="928"/>
      <c r="H21" s="928"/>
      <c r="I21" s="928"/>
      <c r="J21" s="928"/>
      <c r="K21" s="928"/>
      <c r="L21" s="928"/>
      <c r="M21" s="928"/>
      <c r="N21" s="20"/>
      <c r="O21" s="542"/>
      <c r="Q21" s="33"/>
      <c r="R21" s="33"/>
      <c r="S21" s="33"/>
      <c r="T21" s="33"/>
    </row>
    <row r="22" spans="1:20" s="60" customFormat="1" ht="12.75" customHeight="1">
      <c r="A22" s="58" t="s">
        <v>247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338"/>
    </row>
    <row r="23" spans="1:20" s="60" customFormat="1" ht="12.75" customHeight="1">
      <c r="A23" s="948" t="s">
        <v>242</v>
      </c>
      <c r="B23" s="962"/>
      <c r="C23" s="962"/>
      <c r="D23" s="962"/>
      <c r="E23" s="962"/>
      <c r="F23" s="962"/>
      <c r="G23" s="962"/>
      <c r="H23" s="962"/>
      <c r="I23" s="962"/>
      <c r="J23" s="962"/>
      <c r="K23" s="962"/>
      <c r="L23" s="962"/>
      <c r="M23" s="962"/>
      <c r="N23" s="962"/>
      <c r="O23" s="339"/>
      <c r="R23" s="62"/>
    </row>
    <row r="24" spans="1:20" s="60" customFormat="1" ht="12.75" customHeight="1" thickBot="1">
      <c r="A24" s="63"/>
      <c r="B24" s="64"/>
      <c r="C24" s="65"/>
      <c r="D24" s="64"/>
      <c r="E24" s="66"/>
      <c r="F24" s="66"/>
      <c r="G24" s="67"/>
      <c r="H24" s="67"/>
      <c r="I24" s="67"/>
      <c r="J24" s="67"/>
      <c r="K24" s="67"/>
      <c r="L24" s="67"/>
      <c r="M24" s="67"/>
      <c r="N24" s="541">
        <v>199840</v>
      </c>
      <c r="O24" s="346"/>
    </row>
    <row r="25" spans="1:20" s="60" customFormat="1" ht="12.75" customHeight="1">
      <c r="A25" s="58" t="s">
        <v>248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339"/>
    </row>
    <row r="26" spans="1:20" s="60" customFormat="1" ht="12.75" customHeight="1">
      <c r="A26" s="948" t="s">
        <v>242</v>
      </c>
      <c r="B26" s="962"/>
      <c r="C26" s="962"/>
      <c r="D26" s="962"/>
      <c r="E26" s="962"/>
      <c r="F26" s="962"/>
      <c r="G26" s="962"/>
      <c r="H26" s="962"/>
      <c r="I26" s="962"/>
      <c r="J26" s="962"/>
      <c r="K26" s="962"/>
      <c r="L26" s="962"/>
      <c r="M26" s="962"/>
      <c r="N26" s="962"/>
      <c r="O26" s="339"/>
      <c r="R26" s="62"/>
    </row>
    <row r="27" spans="1:20" s="60" customFormat="1" ht="12.75" customHeight="1">
      <c r="A27" s="63"/>
      <c r="B27" s="64"/>
      <c r="C27" s="65"/>
      <c r="D27" s="64"/>
      <c r="E27" s="66"/>
      <c r="F27" s="66"/>
      <c r="G27" s="67"/>
      <c r="H27" s="67"/>
      <c r="I27" s="67"/>
      <c r="J27" s="67"/>
      <c r="K27" s="67"/>
      <c r="L27" s="67"/>
      <c r="M27" s="67"/>
      <c r="N27" s="541">
        <v>32144.75</v>
      </c>
      <c r="O27" s="339"/>
    </row>
    <row r="28" spans="1:20" s="1" customFormat="1" ht="12.75" customHeight="1" thickBot="1">
      <c r="A28" s="927"/>
      <c r="B28" s="928"/>
      <c r="C28" s="928"/>
      <c r="D28" s="928"/>
      <c r="E28" s="928"/>
      <c r="F28" s="928"/>
      <c r="G28" s="928"/>
      <c r="H28" s="928"/>
      <c r="I28" s="928"/>
      <c r="J28" s="928"/>
      <c r="K28" s="928"/>
      <c r="L28" s="928"/>
      <c r="M28" s="928"/>
      <c r="N28" s="20"/>
      <c r="O28" s="542"/>
      <c r="Q28" s="33"/>
      <c r="R28" s="33"/>
      <c r="S28" s="33"/>
      <c r="T28" s="33"/>
    </row>
    <row r="29" spans="1:20" s="1" customFormat="1" ht="12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20" s="1" customFormat="1" ht="12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20" s="1" customFormat="1" ht="12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20" s="1" customFormat="1" ht="12.75" customHeight="1">
      <c r="A32" t="s">
        <v>96</v>
      </c>
    </row>
    <row r="33" spans="1:1" s="1" customFormat="1" ht="12.75" customHeight="1">
      <c r="A33"/>
    </row>
    <row r="34" spans="1:1" s="1" customFormat="1" ht="12.75" customHeight="1">
      <c r="A34" t="s">
        <v>109</v>
      </c>
    </row>
  </sheetData>
  <mergeCells count="13">
    <mergeCell ref="A28:M28"/>
    <mergeCell ref="A15:N15"/>
    <mergeCell ref="A17:M17"/>
    <mergeCell ref="A19:N19"/>
    <mergeCell ref="A21:M21"/>
    <mergeCell ref="A23:N23"/>
    <mergeCell ref="A26:N26"/>
    <mergeCell ref="A12:N12"/>
    <mergeCell ref="A1:O1"/>
    <mergeCell ref="A3:O3"/>
    <mergeCell ref="A4:O4"/>
    <mergeCell ref="A5:O5"/>
    <mergeCell ref="A9:N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3</vt:i4>
      </vt:variant>
    </vt:vector>
  </HeadingPairs>
  <TitlesOfParts>
    <vt:vector size="16" baseType="lpstr">
      <vt:lpstr>900</vt:lpstr>
      <vt:lpstr>субсидия</vt:lpstr>
      <vt:lpstr>сов.пит</vt:lpstr>
      <vt:lpstr>хоз.</vt:lpstr>
      <vt:lpstr>субвенция</vt:lpstr>
      <vt:lpstr>депут.</vt:lpstr>
      <vt:lpstr>прог.пит</vt:lpstr>
      <vt:lpstr>прог.мат.база</vt:lpstr>
      <vt:lpstr>9999 21130</vt:lpstr>
      <vt:lpstr>21150</vt:lpstr>
      <vt:lpstr>суд.реш.</vt:lpstr>
      <vt:lpstr>Лист3</vt:lpstr>
      <vt:lpstr>1210121020 612</vt:lpstr>
      <vt:lpstr>субвенция!Область_печати</vt:lpstr>
      <vt:lpstr>субсидия!Область_печати</vt:lpstr>
      <vt:lpstr>хоз.!Область_печати</vt:lpstr>
    </vt:vector>
  </TitlesOfParts>
  <Company>PUTNIK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izmailova</dc:creator>
  <cp:lastModifiedBy>Сергей Кравченко</cp:lastModifiedBy>
  <cp:lastPrinted>2002-12-31T22:33:30Z</cp:lastPrinted>
  <dcterms:created xsi:type="dcterms:W3CDTF">2009-02-26T08:32:53Z</dcterms:created>
  <dcterms:modified xsi:type="dcterms:W3CDTF">2016-07-22T11:43:44Z</dcterms:modified>
</cp:coreProperties>
</file>